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defaultThemeVersion="124226"/>
  <mc:AlternateContent xmlns:mc="http://schemas.openxmlformats.org/markup-compatibility/2006">
    <mc:Choice Requires="x15">
      <x15ac:absPath xmlns:x15ac="http://schemas.microsoft.com/office/spreadsheetml/2010/11/ac" url="C:\Users\bassea76d\Desktop\MACHINISME\"/>
    </mc:Choice>
  </mc:AlternateContent>
  <xr:revisionPtr revIDLastSave="0" documentId="13_ncr:1_{FCAF7EEE-412D-4592-843C-54208F356F73}" xr6:coauthVersionLast="47" xr6:coauthVersionMax="47" xr10:uidLastSave="{00000000-0000-0000-0000-000000000000}"/>
  <bookViews>
    <workbookView xWindow="-120" yWindow="-120" windowWidth="29040" windowHeight="15840" activeTab="3" xr2:uid="{00000000-000D-0000-FFFF-FFFF00000000}"/>
  </bookViews>
  <sheets>
    <sheet name="Préambule" sheetId="34" r:id="rId1"/>
    <sheet name="Coef charges fixes" sheetId="35" r:id="rId2"/>
    <sheet name="Tracteur 60-130 ch" sheetId="33" r:id="rId3"/>
    <sheet name="Tracteur 130-320 ch" sheetId="32" r:id="rId4"/>
    <sheet name="Déchaumeur Dents" sheetId="21" r:id="rId5"/>
    <sheet name="Déchaumeur spéciaux" sheetId="23" r:id="rId6"/>
    <sheet name="Option déchaumeur" sheetId="31" r:id="rId7"/>
  </sheets>
  <externalReferences>
    <externalReference r:id="rId8"/>
    <externalReference r:id="rId9"/>
  </externalReferences>
  <definedNames>
    <definedName name="equip">#REF!</definedName>
    <definedName name="fioul">'[1]Entretien tableau 2013'!$A$43</definedName>
    <definedName name="tariftracteur">'[2]CFC BDD tracteur'!#REF!</definedName>
    <definedName name="txcharge">'[2]CFC BDD tracteur'!#REF!</definedName>
    <definedName name="typecentrale">#REF!</definedName>
    <definedName name="typeequip">#REF!</definedName>
    <definedName name="typetracspe">'[2]CFC BDD tracteur'!$G$2:$G$49</definedName>
    <definedName name="typetracteur">'[2]CFC BDD tracteur'!$A$2:$A$43</definedName>
    <definedName name="_xlnm.Print_Area" localSheetId="1">'Coef charges fixes'!$A$83:$D$103</definedName>
    <definedName name="_xlnm.Print_Area" localSheetId="4">'Déchaumeur Dents'!$A$1:$K$124</definedName>
    <definedName name="_xlnm.Print_Area" localSheetId="5">'Déchaumeur spéciaux'!$A$1:$K$127</definedName>
    <definedName name="_xlnm.Print_Area" localSheetId="6">'Option déchaumeur'!$A$1:$K$121</definedName>
    <definedName name="_xlnm.Print_Area" localSheetId="0">Préambule!$A$1:$J$73</definedName>
    <definedName name="_xlnm.Print_Area" localSheetId="3">'Tracteur 130-320 ch'!$A$1:$L$65</definedName>
    <definedName name="_xlnm.Print_Area" localSheetId="2">'Tracteur 60-130 ch'!$A$1:$L$69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0" i="35" l="1"/>
  <c r="J90" i="35"/>
  <c r="K90" i="35" s="1"/>
  <c r="K89" i="35"/>
  <c r="N85" i="35"/>
  <c r="J72" i="35"/>
  <c r="J71" i="35"/>
  <c r="K71" i="35" s="1"/>
  <c r="B71" i="35"/>
  <c r="E71" i="35" s="1"/>
  <c r="M70" i="35"/>
  <c r="N70" i="35" s="1"/>
  <c r="L70" i="35"/>
  <c r="K70" i="35"/>
  <c r="E70" i="35"/>
  <c r="F70" i="35" s="1"/>
  <c r="C70" i="35"/>
  <c r="F66" i="35"/>
  <c r="J51" i="35"/>
  <c r="J52" i="35" s="1"/>
  <c r="V8" i="35" s="1"/>
  <c r="B51" i="35"/>
  <c r="B52" i="35" s="1"/>
  <c r="X8" i="35" s="1"/>
  <c r="L50" i="35"/>
  <c r="K50" i="35"/>
  <c r="E50" i="35"/>
  <c r="F50" i="35" s="1"/>
  <c r="D50" i="35"/>
  <c r="C50" i="35"/>
  <c r="N46" i="35"/>
  <c r="M50" i="35" s="1"/>
  <c r="F46" i="35"/>
  <c r="K32" i="35"/>
  <c r="J31" i="35"/>
  <c r="J32" i="35" s="1"/>
  <c r="C31" i="35"/>
  <c r="B31" i="35"/>
  <c r="B32" i="35" s="1"/>
  <c r="L30" i="35"/>
  <c r="K30" i="35"/>
  <c r="E30" i="35"/>
  <c r="C30" i="35"/>
  <c r="N26" i="35"/>
  <c r="M30" i="35" s="1"/>
  <c r="F26" i="35"/>
  <c r="R20" i="35"/>
  <c r="R19" i="35"/>
  <c r="R18" i="35"/>
  <c r="R17" i="35"/>
  <c r="R16" i="35"/>
  <c r="R15" i="35"/>
  <c r="R14" i="35"/>
  <c r="R13" i="35"/>
  <c r="R12" i="35"/>
  <c r="R11" i="35"/>
  <c r="R10" i="35"/>
  <c r="R9" i="35"/>
  <c r="U8" i="35"/>
  <c r="R8" i="35"/>
  <c r="J8" i="35"/>
  <c r="S8" i="35" s="1"/>
  <c r="Y7" i="35"/>
  <c r="X7" i="35"/>
  <c r="W7" i="35"/>
  <c r="V7" i="35"/>
  <c r="U7" i="35"/>
  <c r="T7" i="35"/>
  <c r="R7" i="35"/>
  <c r="K7" i="35"/>
  <c r="L7" i="35" s="1"/>
  <c r="J7" i="35"/>
  <c r="S7" i="35" s="1"/>
  <c r="B7" i="35"/>
  <c r="E7" i="35" s="1"/>
  <c r="Y6" i="35"/>
  <c r="X6" i="35"/>
  <c r="W6" i="35"/>
  <c r="V6" i="35"/>
  <c r="U6" i="35"/>
  <c r="T6" i="35"/>
  <c r="S6" i="35"/>
  <c r="R6" i="35"/>
  <c r="K6" i="35"/>
  <c r="E6" i="35"/>
  <c r="C6" i="35"/>
  <c r="N2" i="35"/>
  <c r="M89" i="35" s="1"/>
  <c r="E110" i="23"/>
  <c r="C65" i="33"/>
  <c r="C64" i="33"/>
  <c r="C63" i="33"/>
  <c r="J35" i="33"/>
  <c r="I35" i="33"/>
  <c r="H35" i="33"/>
  <c r="J34" i="33"/>
  <c r="I34" i="33"/>
  <c r="H34" i="33"/>
  <c r="J33" i="33"/>
  <c r="I33" i="33"/>
  <c r="H33" i="33"/>
  <c r="J32" i="33"/>
  <c r="I32" i="33"/>
  <c r="H32" i="33"/>
  <c r="J25" i="33"/>
  <c r="I25" i="33"/>
  <c r="H25" i="33"/>
  <c r="J24" i="33"/>
  <c r="I24" i="33"/>
  <c r="H24" i="33"/>
  <c r="J23" i="33"/>
  <c r="I23" i="33"/>
  <c r="H23" i="33"/>
  <c r="J17" i="33"/>
  <c r="I17" i="33"/>
  <c r="H17" i="33"/>
  <c r="J16" i="33"/>
  <c r="I16" i="33"/>
  <c r="H16" i="33"/>
  <c r="J15" i="33"/>
  <c r="I15" i="33"/>
  <c r="H15" i="33"/>
  <c r="J14" i="33"/>
  <c r="I14" i="33"/>
  <c r="H14" i="33"/>
  <c r="J13" i="33"/>
  <c r="I13" i="33"/>
  <c r="H13" i="33"/>
  <c r="C61" i="32"/>
  <c r="C60" i="32"/>
  <c r="C59" i="32"/>
  <c r="J28" i="32"/>
  <c r="I28" i="32"/>
  <c r="H28" i="32"/>
  <c r="J27" i="32"/>
  <c r="I27" i="32"/>
  <c r="H27" i="32"/>
  <c r="J26" i="32"/>
  <c r="I26" i="32"/>
  <c r="H26" i="32"/>
  <c r="J25" i="32"/>
  <c r="I25" i="32"/>
  <c r="H25" i="32"/>
  <c r="J24" i="32"/>
  <c r="I24" i="32"/>
  <c r="H24" i="32"/>
  <c r="J23" i="32"/>
  <c r="I23" i="32"/>
  <c r="H23" i="32"/>
  <c r="J17" i="32"/>
  <c r="I17" i="32"/>
  <c r="H17" i="32"/>
  <c r="J16" i="32"/>
  <c r="I16" i="32"/>
  <c r="H16" i="32"/>
  <c r="J15" i="32"/>
  <c r="I15" i="32"/>
  <c r="H15" i="32"/>
  <c r="J14" i="32"/>
  <c r="I14" i="32"/>
  <c r="H14" i="32"/>
  <c r="M51" i="35" l="1"/>
  <c r="N51" i="35" s="1"/>
  <c r="M6" i="35"/>
  <c r="N6" i="35" s="1"/>
  <c r="F7" i="35"/>
  <c r="B33" i="35"/>
  <c r="E32" i="35"/>
  <c r="C32" i="35"/>
  <c r="C52" i="35"/>
  <c r="K8" i="35"/>
  <c r="D6" i="35"/>
  <c r="C7" i="35"/>
  <c r="L8" i="35"/>
  <c r="W8" i="35"/>
  <c r="J9" i="35"/>
  <c r="N66" i="35"/>
  <c r="D7" i="35"/>
  <c r="B8" i="35"/>
  <c r="M8" i="35"/>
  <c r="D30" i="35"/>
  <c r="D31" i="35"/>
  <c r="J33" i="35"/>
  <c r="M32" i="35"/>
  <c r="L89" i="35"/>
  <c r="N89" i="35"/>
  <c r="M7" i="35"/>
  <c r="F6" i="35"/>
  <c r="F30" i="35"/>
  <c r="L71" i="35"/>
  <c r="B53" i="35"/>
  <c r="E52" i="35"/>
  <c r="M72" i="35"/>
  <c r="J73" i="35"/>
  <c r="K72" i="35"/>
  <c r="L6" i="35"/>
  <c r="J53" i="35"/>
  <c r="M52" i="35"/>
  <c r="K52" i="35"/>
  <c r="L32" i="35"/>
  <c r="M71" i="35"/>
  <c r="N71" i="35" s="1"/>
  <c r="M90" i="35"/>
  <c r="E31" i="35"/>
  <c r="N50" i="35"/>
  <c r="P50" i="35" s="1"/>
  <c r="K51" i="35"/>
  <c r="D70" i="35"/>
  <c r="C71" i="35"/>
  <c r="L72" i="35"/>
  <c r="L51" i="35"/>
  <c r="D71" i="35"/>
  <c r="B72" i="35"/>
  <c r="J91" i="35"/>
  <c r="N30" i="35"/>
  <c r="P30" i="35" s="1"/>
  <c r="K31" i="35"/>
  <c r="C51" i="35"/>
  <c r="F71" i="35"/>
  <c r="D51" i="35"/>
  <c r="M31" i="35"/>
  <c r="E51" i="35"/>
  <c r="F52" i="35" s="1"/>
  <c r="N72" i="35" l="1"/>
  <c r="P51" i="35"/>
  <c r="N8" i="35"/>
  <c r="J34" i="35"/>
  <c r="M33" i="35"/>
  <c r="N33" i="35" s="1"/>
  <c r="K33" i="35"/>
  <c r="U9" i="35"/>
  <c r="E8" i="35"/>
  <c r="B9" i="35"/>
  <c r="C8" i="35"/>
  <c r="T8" i="35"/>
  <c r="F31" i="35"/>
  <c r="J10" i="35"/>
  <c r="M9" i="35"/>
  <c r="K9" i="35"/>
  <c r="S9" i="35"/>
  <c r="E72" i="35"/>
  <c r="B73" i="35"/>
  <c r="C72" i="35"/>
  <c r="Y8" i="35"/>
  <c r="B54" i="35"/>
  <c r="E53" i="35"/>
  <c r="F53" i="35" s="1"/>
  <c r="C53" i="35"/>
  <c r="X9" i="35"/>
  <c r="L31" i="35"/>
  <c r="F32" i="35"/>
  <c r="N7" i="35"/>
  <c r="W9" i="35"/>
  <c r="B34" i="35"/>
  <c r="E33" i="35"/>
  <c r="C33" i="35"/>
  <c r="N52" i="35"/>
  <c r="N90" i="35"/>
  <c r="F51" i="35"/>
  <c r="N31" i="35"/>
  <c r="M91" i="35"/>
  <c r="K91" i="35"/>
  <c r="J92" i="35"/>
  <c r="N32" i="35"/>
  <c r="P32" i="35" s="1"/>
  <c r="D52" i="35"/>
  <c r="J54" i="35"/>
  <c r="M53" i="35"/>
  <c r="K53" i="35"/>
  <c r="V9" i="35"/>
  <c r="D32" i="35"/>
  <c r="L52" i="35"/>
  <c r="M73" i="35"/>
  <c r="J74" i="35"/>
  <c r="K73" i="35"/>
  <c r="I101" i="21"/>
  <c r="I104" i="23"/>
  <c r="I88" i="23"/>
  <c r="I115" i="31"/>
  <c r="I109" i="31"/>
  <c r="I111" i="31" s="1"/>
  <c r="I98" i="31"/>
  <c r="I92" i="31"/>
  <c r="I94" i="31" s="1"/>
  <c r="I82" i="31"/>
  <c r="I76" i="31"/>
  <c r="I78" i="31" s="1"/>
  <c r="I65" i="31"/>
  <c r="I59" i="31"/>
  <c r="I61" i="31" s="1"/>
  <c r="L73" i="35" l="1"/>
  <c r="N53" i="35"/>
  <c r="D34" i="35"/>
  <c r="M74" i="35"/>
  <c r="N74" i="35" s="1"/>
  <c r="J75" i="35"/>
  <c r="K74" i="35"/>
  <c r="J55" i="35"/>
  <c r="M54" i="35"/>
  <c r="N54" i="35" s="1"/>
  <c r="K54" i="35"/>
  <c r="V10" i="35"/>
  <c r="L53" i="35"/>
  <c r="C54" i="35"/>
  <c r="B55" i="35"/>
  <c r="X10" i="35"/>
  <c r="E54" i="35"/>
  <c r="F54" i="35" s="1"/>
  <c r="N9" i="35"/>
  <c r="D53" i="35"/>
  <c r="J11" i="35"/>
  <c r="M10" i="35"/>
  <c r="N10" i="35" s="1"/>
  <c r="K10" i="35"/>
  <c r="S10" i="35"/>
  <c r="F8" i="35"/>
  <c r="B35" i="35"/>
  <c r="E34" i="35"/>
  <c r="C34" i="35"/>
  <c r="W10" i="35"/>
  <c r="D54" i="35"/>
  <c r="D72" i="35"/>
  <c r="F33" i="35"/>
  <c r="B74" i="35"/>
  <c r="C73" i="35"/>
  <c r="E73" i="35"/>
  <c r="F73" i="35" s="1"/>
  <c r="Y9" i="35"/>
  <c r="U10" i="35"/>
  <c r="J35" i="35"/>
  <c r="M34" i="35"/>
  <c r="K34" i="35"/>
  <c r="D33" i="35"/>
  <c r="L91" i="35"/>
  <c r="P52" i="35"/>
  <c r="L33" i="35"/>
  <c r="P33" i="35" s="1"/>
  <c r="F72" i="35"/>
  <c r="D8" i="35"/>
  <c r="N73" i="35"/>
  <c r="M92" i="35"/>
  <c r="K92" i="35"/>
  <c r="L92" i="35" s="1"/>
  <c r="J93" i="35"/>
  <c r="P31" i="35"/>
  <c r="N91" i="35"/>
  <c r="B10" i="35"/>
  <c r="C9" i="35"/>
  <c r="T9" i="35"/>
  <c r="E9" i="35"/>
  <c r="L9" i="35"/>
  <c r="F122" i="23"/>
  <c r="D122" i="23"/>
  <c r="G120" i="23"/>
  <c r="C120" i="23"/>
  <c r="G118" i="23"/>
  <c r="F118" i="23"/>
  <c r="E118" i="23"/>
  <c r="I98" i="23"/>
  <c r="I100" i="23" s="1"/>
  <c r="I82" i="23"/>
  <c r="I84" i="23" s="1"/>
  <c r="I65" i="23"/>
  <c r="I67" i="23" s="1"/>
  <c r="I71" i="23" s="1"/>
  <c r="P53" i="35" l="1"/>
  <c r="B56" i="35"/>
  <c r="E55" i="35"/>
  <c r="C55" i="35"/>
  <c r="D55" i="35" s="1"/>
  <c r="X11" i="35"/>
  <c r="N92" i="35"/>
  <c r="N34" i="35"/>
  <c r="L74" i="35"/>
  <c r="M93" i="35"/>
  <c r="K93" i="35"/>
  <c r="J94" i="35"/>
  <c r="D87" i="35"/>
  <c r="M58" i="21" s="1"/>
  <c r="C87" i="35"/>
  <c r="J36" i="35"/>
  <c r="M35" i="35"/>
  <c r="N35" i="35" s="1"/>
  <c r="U11" i="35"/>
  <c r="K35" i="35"/>
  <c r="F9" i="35"/>
  <c r="K55" i="35"/>
  <c r="J56" i="35"/>
  <c r="M55" i="35"/>
  <c r="N55" i="35" s="1"/>
  <c r="V11" i="35"/>
  <c r="L10" i="35"/>
  <c r="E74" i="35"/>
  <c r="B75" i="35"/>
  <c r="C74" i="35"/>
  <c r="Y10" i="35"/>
  <c r="B36" i="35"/>
  <c r="E35" i="35"/>
  <c r="F35" i="35" s="1"/>
  <c r="W11" i="35"/>
  <c r="C35" i="35"/>
  <c r="F34" i="35"/>
  <c r="K75" i="35"/>
  <c r="M75" i="35"/>
  <c r="J76" i="35"/>
  <c r="B11" i="35"/>
  <c r="C10" i="35"/>
  <c r="T10" i="35"/>
  <c r="E10" i="35"/>
  <c r="F10" i="35" s="1"/>
  <c r="L34" i="35"/>
  <c r="L35" i="35"/>
  <c r="L93" i="35"/>
  <c r="L54" i="35"/>
  <c r="P54" i="35" s="1"/>
  <c r="J12" i="35"/>
  <c r="S11" i="35"/>
  <c r="K11" i="35"/>
  <c r="M11" i="35"/>
  <c r="D9" i="35"/>
  <c r="D10" i="35"/>
  <c r="D73" i="35"/>
  <c r="D118" i="23"/>
  <c r="H118" i="23" s="1"/>
  <c r="F119" i="21"/>
  <c r="D119" i="21"/>
  <c r="G117" i="21"/>
  <c r="C117" i="21"/>
  <c r="G115" i="21"/>
  <c r="F115" i="21"/>
  <c r="E115" i="21"/>
  <c r="M55" i="31" l="1"/>
  <c r="M61" i="23"/>
  <c r="N47" i="33"/>
  <c r="N43" i="32"/>
  <c r="M78" i="23"/>
  <c r="M72" i="31"/>
  <c r="M75" i="21"/>
  <c r="M91" i="21"/>
  <c r="M94" i="23"/>
  <c r="M105" i="31"/>
  <c r="M88" i="31"/>
  <c r="P34" i="35"/>
  <c r="F55" i="35"/>
  <c r="C11" i="35"/>
  <c r="T11" i="35"/>
  <c r="E11" i="35"/>
  <c r="B12" i="35"/>
  <c r="Y11" i="35"/>
  <c r="E75" i="35"/>
  <c r="F75" i="35" s="1"/>
  <c r="B76" i="35"/>
  <c r="C75" i="35"/>
  <c r="D74" i="35"/>
  <c r="B57" i="35"/>
  <c r="E56" i="35"/>
  <c r="C56" i="35"/>
  <c r="D56" i="35" s="1"/>
  <c r="X12" i="35"/>
  <c r="D11" i="35"/>
  <c r="J13" i="35"/>
  <c r="S12" i="35"/>
  <c r="K12" i="35"/>
  <c r="L12" i="35" s="1"/>
  <c r="M12" i="35"/>
  <c r="P35" i="35"/>
  <c r="F74" i="35"/>
  <c r="J95" i="35"/>
  <c r="M94" i="35"/>
  <c r="N94" i="35" s="1"/>
  <c r="K94" i="35"/>
  <c r="L94" i="35" s="1"/>
  <c r="N11" i="35"/>
  <c r="L75" i="35"/>
  <c r="N93" i="35"/>
  <c r="J37" i="35"/>
  <c r="M36" i="35"/>
  <c r="U12" i="35"/>
  <c r="K36" i="35"/>
  <c r="L76" i="35"/>
  <c r="L55" i="35"/>
  <c r="P55" i="35" s="1"/>
  <c r="M76" i="35"/>
  <c r="N76" i="35" s="1"/>
  <c r="J77" i="35"/>
  <c r="K76" i="35"/>
  <c r="C36" i="35"/>
  <c r="W12" i="35"/>
  <c r="B37" i="35"/>
  <c r="E36" i="35"/>
  <c r="L11" i="35"/>
  <c r="N75" i="35"/>
  <c r="J57" i="35"/>
  <c r="M56" i="35"/>
  <c r="K56" i="35"/>
  <c r="L56" i="35" s="1"/>
  <c r="V12" i="35"/>
  <c r="D35" i="35"/>
  <c r="D120" i="23"/>
  <c r="I120" i="23"/>
  <c r="G122" i="23"/>
  <c r="N12" i="35" l="1"/>
  <c r="C57" i="35"/>
  <c r="X13" i="35"/>
  <c r="B58" i="35"/>
  <c r="E57" i="35"/>
  <c r="T12" i="35"/>
  <c r="E12" i="35"/>
  <c r="F12" i="35" s="1"/>
  <c r="B13" i="35"/>
  <c r="C12" i="35"/>
  <c r="F56" i="35"/>
  <c r="C88" i="35" s="1"/>
  <c r="D36" i="35"/>
  <c r="J96" i="35"/>
  <c r="M95" i="35"/>
  <c r="N95" i="35" s="1"/>
  <c r="K95" i="35"/>
  <c r="S13" i="35"/>
  <c r="M13" i="35"/>
  <c r="N13" i="35" s="1"/>
  <c r="J14" i="35"/>
  <c r="K13" i="35"/>
  <c r="L36" i="35"/>
  <c r="N56" i="35"/>
  <c r="P56" i="35" s="1"/>
  <c r="F36" i="35"/>
  <c r="D75" i="35"/>
  <c r="E76" i="35"/>
  <c r="B77" i="35"/>
  <c r="C76" i="35"/>
  <c r="Y12" i="35"/>
  <c r="L95" i="35"/>
  <c r="J58" i="35"/>
  <c r="M57" i="35"/>
  <c r="K57" i="35"/>
  <c r="L57" i="35" s="1"/>
  <c r="V13" i="35"/>
  <c r="M77" i="35"/>
  <c r="J78" i="35"/>
  <c r="K77" i="35"/>
  <c r="N36" i="35"/>
  <c r="L77" i="35"/>
  <c r="B38" i="35"/>
  <c r="E37" i="35"/>
  <c r="C37" i="35"/>
  <c r="W13" i="35"/>
  <c r="F11" i="35"/>
  <c r="D86" i="35"/>
  <c r="C86" i="35"/>
  <c r="K37" i="35"/>
  <c r="L37" i="35" s="1"/>
  <c r="U13" i="35"/>
  <c r="J38" i="35"/>
  <c r="M37" i="35"/>
  <c r="D88" i="35" l="1"/>
  <c r="F57" i="35"/>
  <c r="J39" i="35"/>
  <c r="M38" i="35"/>
  <c r="N38" i="35" s="1"/>
  <c r="K38" i="35"/>
  <c r="L38" i="35" s="1"/>
  <c r="U14" i="35"/>
  <c r="N57" i="35"/>
  <c r="C91" i="35" s="1"/>
  <c r="K96" i="35"/>
  <c r="J97" i="35"/>
  <c r="M96" i="35"/>
  <c r="B59" i="35"/>
  <c r="E58" i="35"/>
  <c r="F58" i="35" s="1"/>
  <c r="X14" i="35"/>
  <c r="C58" i="35"/>
  <c r="K58" i="35"/>
  <c r="L58" i="35" s="1"/>
  <c r="V14" i="35"/>
  <c r="J59" i="35"/>
  <c r="M58" i="35"/>
  <c r="D57" i="35"/>
  <c r="D58" i="35"/>
  <c r="D37" i="35"/>
  <c r="M78" i="35"/>
  <c r="N78" i="35" s="1"/>
  <c r="J79" i="35"/>
  <c r="K78" i="35"/>
  <c r="L78" i="35" s="1"/>
  <c r="B78" i="35"/>
  <c r="C77" i="35"/>
  <c r="D77" i="35" s="1"/>
  <c r="Y13" i="35"/>
  <c r="E77" i="35"/>
  <c r="F77" i="35" s="1"/>
  <c r="D12" i="35"/>
  <c r="D89" i="35"/>
  <c r="N58" i="21" s="1"/>
  <c r="C89" i="35"/>
  <c r="F37" i="35"/>
  <c r="N77" i="35"/>
  <c r="F76" i="35"/>
  <c r="E13" i="35"/>
  <c r="F13" i="35" s="1"/>
  <c r="B14" i="35"/>
  <c r="C13" i="35"/>
  <c r="T13" i="35"/>
  <c r="B39" i="35"/>
  <c r="E38" i="35"/>
  <c r="F38" i="35" s="1"/>
  <c r="C38" i="35"/>
  <c r="D38" i="35" s="1"/>
  <c r="W14" i="35"/>
  <c r="L13" i="35"/>
  <c r="S14" i="35"/>
  <c r="M14" i="35"/>
  <c r="J15" i="35"/>
  <c r="K14" i="35"/>
  <c r="N37" i="35"/>
  <c r="P37" i="35" s="1"/>
  <c r="P36" i="35"/>
  <c r="D76" i="35"/>
  <c r="N55" i="31" l="1"/>
  <c r="N61" i="23"/>
  <c r="O47" i="33"/>
  <c r="O43" i="32"/>
  <c r="P47" i="33"/>
  <c r="P43" i="32"/>
  <c r="N105" i="31"/>
  <c r="N75" i="21"/>
  <c r="N78" i="23"/>
  <c r="N72" i="31"/>
  <c r="N91" i="21"/>
  <c r="I95" i="21" s="1"/>
  <c r="I97" i="21" s="1"/>
  <c r="N88" i="31"/>
  <c r="N94" i="23"/>
  <c r="P57" i="35"/>
  <c r="L14" i="35"/>
  <c r="B60" i="35"/>
  <c r="E59" i="35"/>
  <c r="F59" i="35" s="1"/>
  <c r="C59" i="35"/>
  <c r="X15" i="35"/>
  <c r="P38" i="35"/>
  <c r="J16" i="35"/>
  <c r="K15" i="35"/>
  <c r="L15" i="35" s="1"/>
  <c r="S15" i="35"/>
  <c r="M15" i="35"/>
  <c r="N15" i="35" s="1"/>
  <c r="K79" i="35"/>
  <c r="L79" i="35" s="1"/>
  <c r="M79" i="35"/>
  <c r="N79" i="35" s="1"/>
  <c r="J80" i="35"/>
  <c r="N96" i="35"/>
  <c r="N14" i="35"/>
  <c r="W15" i="35"/>
  <c r="B40" i="35"/>
  <c r="E39" i="35"/>
  <c r="F39" i="35" s="1"/>
  <c r="C39" i="35"/>
  <c r="D39" i="35" s="1"/>
  <c r="J60" i="35"/>
  <c r="M59" i="35"/>
  <c r="N59" i="35" s="1"/>
  <c r="V15" i="35"/>
  <c r="K59" i="35"/>
  <c r="L59" i="35" s="1"/>
  <c r="M97" i="35"/>
  <c r="N97" i="35" s="1"/>
  <c r="K97" i="35"/>
  <c r="J98" i="35"/>
  <c r="J40" i="35"/>
  <c r="M39" i="35"/>
  <c r="N39" i="35" s="1"/>
  <c r="K39" i="35"/>
  <c r="L39" i="35" s="1"/>
  <c r="U15" i="35"/>
  <c r="L96" i="35"/>
  <c r="L97" i="35"/>
  <c r="D13" i="35"/>
  <c r="E14" i="35"/>
  <c r="F14" i="35" s="1"/>
  <c r="C14" i="35"/>
  <c r="B15" i="35"/>
  <c r="T14" i="35"/>
  <c r="D90" i="35"/>
  <c r="O58" i="21" s="1"/>
  <c r="C90" i="35"/>
  <c r="Y14" i="35"/>
  <c r="E78" i="35"/>
  <c r="B79" i="35"/>
  <c r="C78" i="35"/>
  <c r="D78" i="35" s="1"/>
  <c r="N58" i="35"/>
  <c r="P58" i="35" s="1"/>
  <c r="O55" i="31" l="1"/>
  <c r="O105" i="31"/>
  <c r="O88" i="31"/>
  <c r="O78" i="23"/>
  <c r="O61" i="23"/>
  <c r="O72" i="31"/>
  <c r="O94" i="23"/>
  <c r="O91" i="21"/>
  <c r="O75" i="21"/>
  <c r="W16" i="35"/>
  <c r="B41" i="35"/>
  <c r="E40" i="35"/>
  <c r="F40" i="35" s="1"/>
  <c r="C40" i="35"/>
  <c r="D40" i="35" s="1"/>
  <c r="M80" i="35"/>
  <c r="N80" i="35" s="1"/>
  <c r="J81" i="35"/>
  <c r="K80" i="35"/>
  <c r="L80" i="35" s="1"/>
  <c r="P59" i="35"/>
  <c r="D93" i="35"/>
  <c r="P58" i="21" s="1"/>
  <c r="C93" i="35"/>
  <c r="D59" i="35"/>
  <c r="Y15" i="35"/>
  <c r="E79" i="35"/>
  <c r="F79" i="35" s="1"/>
  <c r="B80" i="35"/>
  <c r="C79" i="35"/>
  <c r="D79" i="35" s="1"/>
  <c r="F78" i="35"/>
  <c r="C15" i="35"/>
  <c r="D15" i="35" s="1"/>
  <c r="T15" i="35"/>
  <c r="E15" i="35"/>
  <c r="F15" i="35" s="1"/>
  <c r="B16" i="35"/>
  <c r="C94" i="35"/>
  <c r="P39" i="35"/>
  <c r="B61" i="35"/>
  <c r="E60" i="35"/>
  <c r="F60" i="35" s="1"/>
  <c r="X16" i="35"/>
  <c r="C60" i="35"/>
  <c r="D60" i="35" s="1"/>
  <c r="D14" i="35"/>
  <c r="J61" i="35"/>
  <c r="M60" i="35"/>
  <c r="N60" i="35" s="1"/>
  <c r="K60" i="35"/>
  <c r="L60" i="35" s="1"/>
  <c r="V16" i="35"/>
  <c r="U16" i="35"/>
  <c r="J41" i="35"/>
  <c r="M40" i="35"/>
  <c r="N40" i="35" s="1"/>
  <c r="K40" i="35"/>
  <c r="L40" i="35" s="1"/>
  <c r="D92" i="35"/>
  <c r="C92" i="35"/>
  <c r="M98" i="35"/>
  <c r="N98" i="35" s="1"/>
  <c r="K98" i="35"/>
  <c r="L98" i="35" s="1"/>
  <c r="J99" i="35"/>
  <c r="J17" i="35"/>
  <c r="S16" i="35"/>
  <c r="M16" i="35"/>
  <c r="N16" i="35" s="1"/>
  <c r="K16" i="35"/>
  <c r="L16" i="35" s="1"/>
  <c r="P75" i="21" l="1"/>
  <c r="P55" i="31"/>
  <c r="P88" i="31"/>
  <c r="P61" i="23"/>
  <c r="P105" i="31"/>
  <c r="P78" i="23"/>
  <c r="P91" i="21"/>
  <c r="P72" i="31"/>
  <c r="P94" i="23"/>
  <c r="Q47" i="33"/>
  <c r="J51" i="33" s="1"/>
  <c r="J53" i="33" s="1"/>
  <c r="J57" i="33" s="1"/>
  <c r="Q43" i="32"/>
  <c r="P40" i="35"/>
  <c r="P60" i="35"/>
  <c r="J62" i="35"/>
  <c r="M61" i="35"/>
  <c r="N61" i="35" s="1"/>
  <c r="K61" i="35"/>
  <c r="L61" i="35" s="1"/>
  <c r="V17" i="35"/>
  <c r="E80" i="35"/>
  <c r="F80" i="35" s="1"/>
  <c r="B81" i="35"/>
  <c r="C80" i="35"/>
  <c r="D80" i="35" s="1"/>
  <c r="Y16" i="35"/>
  <c r="T16" i="35"/>
  <c r="E16" i="35"/>
  <c r="F16" i="35" s="1"/>
  <c r="B17" i="35"/>
  <c r="C16" i="35"/>
  <c r="D16" i="35" s="1"/>
  <c r="M81" i="35"/>
  <c r="N81" i="35" s="1"/>
  <c r="K81" i="35"/>
  <c r="L81" i="35" s="1"/>
  <c r="S17" i="35"/>
  <c r="M17" i="35"/>
  <c r="N17" i="35" s="1"/>
  <c r="J18" i="35"/>
  <c r="K17" i="35"/>
  <c r="L17" i="35" s="1"/>
  <c r="U17" i="35"/>
  <c r="J42" i="35"/>
  <c r="M41" i="35"/>
  <c r="N41" i="35" s="1"/>
  <c r="K41" i="35"/>
  <c r="L41" i="35" s="1"/>
  <c r="J100" i="35"/>
  <c r="M99" i="35"/>
  <c r="N99" i="35" s="1"/>
  <c r="K99" i="35"/>
  <c r="L99" i="35" s="1"/>
  <c r="D95" i="35"/>
  <c r="C95" i="35"/>
  <c r="C41" i="35"/>
  <c r="D41" i="35" s="1"/>
  <c r="W17" i="35"/>
  <c r="B42" i="35"/>
  <c r="E41" i="35"/>
  <c r="F41" i="35" s="1"/>
  <c r="E61" i="35"/>
  <c r="F61" i="35" s="1"/>
  <c r="C61" i="35"/>
  <c r="D61" i="35" s="1"/>
  <c r="X17" i="35"/>
  <c r="D65" i="33" l="1"/>
  <c r="I65" i="33" s="1"/>
  <c r="D63" i="33"/>
  <c r="I63" i="33" s="1"/>
  <c r="D64" i="33"/>
  <c r="I64" i="33" s="1"/>
  <c r="P41" i="35"/>
  <c r="K100" i="35"/>
  <c r="L100" i="35" s="1"/>
  <c r="J101" i="35"/>
  <c r="M100" i="35"/>
  <c r="N100" i="35" s="1"/>
  <c r="C81" i="35"/>
  <c r="D81" i="35" s="1"/>
  <c r="Y17" i="35"/>
  <c r="E81" i="35"/>
  <c r="F81" i="35" s="1"/>
  <c r="K42" i="35"/>
  <c r="L42" i="35" s="1"/>
  <c r="U18" i="35"/>
  <c r="M42" i="35"/>
  <c r="N42" i="35" s="1"/>
  <c r="J43" i="35"/>
  <c r="B43" i="35"/>
  <c r="E42" i="35"/>
  <c r="F42" i="35" s="1"/>
  <c r="W18" i="35"/>
  <c r="C42" i="35"/>
  <c r="D42" i="35" s="1"/>
  <c r="E17" i="35"/>
  <c r="F17" i="35" s="1"/>
  <c r="B18" i="35"/>
  <c r="C17" i="35"/>
  <c r="D17" i="35" s="1"/>
  <c r="T17" i="35"/>
  <c r="P61" i="35"/>
  <c r="S18" i="35"/>
  <c r="M18" i="35"/>
  <c r="N18" i="35" s="1"/>
  <c r="K18" i="35"/>
  <c r="L18" i="35" s="1"/>
  <c r="J19" i="35"/>
  <c r="K62" i="35"/>
  <c r="L62" i="35" s="1"/>
  <c r="J63" i="35"/>
  <c r="V18" i="35"/>
  <c r="M62" i="35"/>
  <c r="N62" i="35" s="1"/>
  <c r="P62" i="35" l="1"/>
  <c r="J44" i="35"/>
  <c r="M43" i="35"/>
  <c r="N43" i="35" s="1"/>
  <c r="K43" i="35"/>
  <c r="L43" i="35" s="1"/>
  <c r="U19" i="35"/>
  <c r="M63" i="35"/>
  <c r="N63" i="35" s="1"/>
  <c r="K63" i="35"/>
  <c r="L63" i="35" s="1"/>
  <c r="V19" i="35"/>
  <c r="J64" i="35"/>
  <c r="E18" i="35"/>
  <c r="F18" i="35" s="1"/>
  <c r="C18" i="35"/>
  <c r="D18" i="35" s="1"/>
  <c r="B19" i="35"/>
  <c r="T18" i="35"/>
  <c r="J102" i="35"/>
  <c r="M101" i="35"/>
  <c r="N101" i="35" s="1"/>
  <c r="K101" i="35"/>
  <c r="L101" i="35" s="1"/>
  <c r="D96" i="35"/>
  <c r="Q58" i="21" s="1"/>
  <c r="C96" i="35"/>
  <c r="S19" i="35"/>
  <c r="M19" i="35"/>
  <c r="N19" i="35" s="1"/>
  <c r="K19" i="35"/>
  <c r="L19" i="35" s="1"/>
  <c r="J20" i="35"/>
  <c r="P42" i="35"/>
  <c r="B44" i="35"/>
  <c r="E43" i="35"/>
  <c r="F43" i="35" s="1"/>
  <c r="C43" i="35"/>
  <c r="D43" i="35" s="1"/>
  <c r="W19" i="35"/>
  <c r="Q72" i="31" l="1"/>
  <c r="Q61" i="23"/>
  <c r="Q55" i="31"/>
  <c r="Q91" i="21"/>
  <c r="Q88" i="31"/>
  <c r="Q105" i="31"/>
  <c r="Q94" i="23"/>
  <c r="Q78" i="23"/>
  <c r="Q75" i="21"/>
  <c r="I79" i="21" s="1"/>
  <c r="I81" i="21" s="1"/>
  <c r="I85" i="21" s="1"/>
  <c r="I62" i="21"/>
  <c r="I64" i="21" s="1"/>
  <c r="I68" i="21" s="1"/>
  <c r="D115" i="21" s="1"/>
  <c r="H115" i="21" s="1"/>
  <c r="R47" i="33"/>
  <c r="R43" i="32"/>
  <c r="J47" i="32" s="1"/>
  <c r="J49" i="32" s="1"/>
  <c r="J53" i="32" s="1"/>
  <c r="P63" i="35"/>
  <c r="C97" i="35"/>
  <c r="M44" i="35"/>
  <c r="N44" i="35" s="1"/>
  <c r="K44" i="35"/>
  <c r="L44" i="35" s="1"/>
  <c r="U20" i="35"/>
  <c r="M64" i="35"/>
  <c r="N64" i="35" s="1"/>
  <c r="K64" i="35"/>
  <c r="L64" i="35" s="1"/>
  <c r="V20" i="35"/>
  <c r="C44" i="35"/>
  <c r="D44" i="35" s="1"/>
  <c r="W20" i="35"/>
  <c r="E44" i="35"/>
  <c r="F44" i="35" s="1"/>
  <c r="S20" i="35"/>
  <c r="M20" i="35"/>
  <c r="N20" i="35" s="1"/>
  <c r="K20" i="35"/>
  <c r="L20" i="35" s="1"/>
  <c r="J103" i="35"/>
  <c r="M102" i="35"/>
  <c r="N102" i="35" s="1"/>
  <c r="K102" i="35"/>
  <c r="L102" i="35" s="1"/>
  <c r="E19" i="35"/>
  <c r="F19" i="35" s="1"/>
  <c r="C19" i="35"/>
  <c r="D19" i="35" s="1"/>
  <c r="B20" i="35"/>
  <c r="T19" i="35"/>
  <c r="P43" i="35"/>
  <c r="D59" i="32" l="1"/>
  <c r="I59" i="32" s="1"/>
  <c r="D60" i="32"/>
  <c r="I60" i="32" s="1"/>
  <c r="D61" i="32"/>
  <c r="I61" i="32" s="1"/>
  <c r="D117" i="21"/>
  <c r="I117" i="21"/>
  <c r="G119" i="21"/>
  <c r="S47" i="33"/>
  <c r="S43" i="32"/>
  <c r="P64" i="35"/>
  <c r="M103" i="35"/>
  <c r="N103" i="35" s="1"/>
  <c r="K103" i="35"/>
  <c r="L103" i="35" s="1"/>
  <c r="E20" i="35"/>
  <c r="F20" i="35" s="1"/>
  <c r="C20" i="35"/>
  <c r="D20" i="35" s="1"/>
  <c r="T20" i="35"/>
  <c r="P44" i="35"/>
  <c r="D98" i="35" l="1"/>
  <c r="C98" i="35"/>
</calcChain>
</file>

<file path=xl/sharedStrings.xml><?xml version="1.0" encoding="utf-8"?>
<sst xmlns="http://schemas.openxmlformats.org/spreadsheetml/2006/main" count="689" uniqueCount="277">
  <si>
    <t>GNR</t>
  </si>
  <si>
    <t>Tracteur</t>
  </si>
  <si>
    <t>Prix de revient "matériel seul"</t>
  </si>
  <si>
    <t>€/an</t>
  </si>
  <si>
    <t>ans</t>
  </si>
  <si>
    <t>€/ha</t>
  </si>
  <si>
    <t>€/h</t>
  </si>
  <si>
    <t>ha/h</t>
  </si>
  <si>
    <t>Prix GNR</t>
  </si>
  <si>
    <t>l/ha</t>
  </si>
  <si>
    <t>Tracteur + MO</t>
  </si>
  <si>
    <t>m</t>
  </si>
  <si>
    <t>€ HT</t>
  </si>
  <si>
    <t>€/h HT</t>
  </si>
  <si>
    <t>*Performance moyenne et consommation: variable selon conditions de chantier, parcellaire, déplacements...</t>
  </si>
  <si>
    <t>Chantier complet</t>
  </si>
  <si>
    <t>Préciser</t>
  </si>
  <si>
    <t>Optimisé</t>
  </si>
  <si>
    <t>Moyen</t>
  </si>
  <si>
    <t>Elevé</t>
  </si>
  <si>
    <t>Tracteur, GNR et main d'œuvre compris</t>
  </si>
  <si>
    <t>Consommation GNR</t>
  </si>
  <si>
    <t>Prix indicatif chantier (€/ha)</t>
  </si>
  <si>
    <r>
      <t>2) S</t>
    </r>
    <r>
      <rPr>
        <b/>
        <sz val="11"/>
        <color theme="1"/>
        <rFont val="Verdana"/>
        <family val="2"/>
      </rPr>
      <t>urface</t>
    </r>
    <r>
      <rPr>
        <sz val="11"/>
        <color theme="1"/>
        <rFont val="Verdana"/>
        <family val="2"/>
      </rPr>
      <t xml:space="preserve"> moyenne annuelle de </t>
    </r>
    <r>
      <rPr>
        <b/>
        <sz val="11"/>
        <color theme="1"/>
        <rFont val="Verdana"/>
        <family val="2"/>
      </rPr>
      <t>travail</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</si>
  <si>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t>
    </r>
    <r>
      <rPr>
        <i/>
        <sz val="11"/>
        <color theme="1"/>
        <rFont val="Verdana"/>
        <family val="2"/>
      </rPr>
      <t xml:space="preserve"> 5, 7 , 8, 10 ou 12 ans (amortissement technique)</t>
    </r>
  </si>
  <si>
    <r>
      <t xml:space="preserve">5) </t>
    </r>
    <r>
      <rPr>
        <b/>
        <sz val="11"/>
        <color theme="1"/>
        <rFont val="Verdana"/>
        <family val="2"/>
      </rPr>
      <t xml:space="preserve">Charges fixes annuelles </t>
    </r>
    <r>
      <rPr>
        <sz val="11"/>
        <color theme="1"/>
        <rFont val="Verdana"/>
        <family val="2"/>
      </rPr>
      <t xml:space="preserve">: </t>
    </r>
    <r>
      <rPr>
        <i/>
        <sz val="11"/>
        <color theme="1"/>
        <rFont val="Verdana"/>
        <family val="2"/>
      </rPr>
      <t>Amortissement, frais financiers, frais de logement</t>
    </r>
  </si>
  <si>
    <r>
      <t xml:space="preserve">6) </t>
    </r>
    <r>
      <rPr>
        <b/>
        <sz val="11"/>
        <color theme="1"/>
        <rFont val="Verdana"/>
        <family val="2"/>
      </rPr>
      <t xml:space="preserve">Charges fixes à l'hectare </t>
    </r>
    <r>
      <rPr>
        <sz val="11"/>
        <color theme="1"/>
        <rFont val="Verdana"/>
        <family val="2"/>
      </rPr>
      <t xml:space="preserve">: </t>
    </r>
  </si>
  <si>
    <r>
      <t>7)</t>
    </r>
    <r>
      <rPr>
        <b/>
        <sz val="11"/>
        <color theme="1"/>
        <rFont val="Verdana"/>
        <family val="2"/>
      </rPr>
      <t xml:space="preserve"> Entretien moyen</t>
    </r>
    <r>
      <rPr>
        <sz val="11"/>
        <color theme="1"/>
        <rFont val="Verdana"/>
        <family val="2"/>
      </rPr>
      <t xml:space="preserve"> </t>
    </r>
  </si>
  <si>
    <r>
      <t xml:space="preserve">3) </t>
    </r>
    <r>
      <rPr>
        <b/>
        <sz val="11"/>
        <color theme="1"/>
        <rFont val="Verdana"/>
        <family val="2"/>
      </rPr>
      <t>Valeur achat</t>
    </r>
  </si>
  <si>
    <t>Autre matériel 2</t>
  </si>
  <si>
    <t>Prix de revient</t>
  </si>
  <si>
    <t>ha</t>
  </si>
  <si>
    <t>Valeur à neuf</t>
  </si>
  <si>
    <r>
      <t xml:space="preserve">Matériel </t>
    </r>
    <r>
      <rPr>
        <sz val="8"/>
        <color theme="1"/>
        <rFont val="Verdana"/>
        <family val="2"/>
      </rPr>
      <t>(1)</t>
    </r>
  </si>
  <si>
    <r>
      <rPr>
        <b/>
        <sz val="12"/>
        <rFont val="Verdana"/>
        <family val="2"/>
      </rPr>
      <t>Référence CUMA</t>
    </r>
    <r>
      <rPr>
        <sz val="10"/>
        <rFont val="Verdana"/>
        <family val="2"/>
      </rPr>
      <t>(2)</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</si>
  <si>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</si>
  <si>
    <r>
      <t xml:space="preserve">5) </t>
    </r>
    <r>
      <rPr>
        <b/>
        <sz val="11"/>
        <color theme="1"/>
        <rFont val="Verdana"/>
        <family val="2"/>
      </rPr>
      <t>Charges fixes annuelles</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</si>
  <si>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
    </r>
  </si>
  <si>
    <r>
      <t xml:space="preserve">5) </t>
    </r>
    <r>
      <rPr>
        <b/>
        <sz val="11"/>
        <color theme="1"/>
        <rFont val="Verdana"/>
        <family val="2"/>
      </rPr>
      <t xml:space="preserve">Charges fixes annuelles </t>
    </r>
    <r>
      <rPr>
        <sz val="11"/>
        <color theme="1"/>
        <rFont val="Verdana"/>
        <family val="2"/>
      </rPr>
      <t/>
    </r>
  </si>
  <si>
    <r>
      <t>1) la consommation de</t>
    </r>
    <r>
      <rPr>
        <b/>
        <i/>
        <sz val="11"/>
        <color theme="1"/>
        <rFont val="Verdana"/>
        <family val="2"/>
      </rPr>
      <t xml:space="preserve"> GNR</t>
    </r>
  </si>
  <si>
    <r>
      <t xml:space="preserve">3) le coût de la </t>
    </r>
    <r>
      <rPr>
        <b/>
        <i/>
        <sz val="11"/>
        <color theme="1"/>
        <rFont val="Verdana"/>
        <family val="2"/>
      </rPr>
      <t>main d'œuvre</t>
    </r>
    <r>
      <rPr>
        <i/>
        <sz val="11"/>
        <color theme="1"/>
        <rFont val="Verdana"/>
        <family val="2"/>
      </rPr>
      <t xml:space="preserve"> (17 à 25 €/h)</t>
    </r>
  </si>
  <si>
    <r>
      <t xml:space="preserve">4) le </t>
    </r>
    <r>
      <rPr>
        <b/>
        <i/>
        <sz val="11"/>
        <color theme="1"/>
        <rFont val="Verdana"/>
        <family val="2"/>
      </rPr>
      <t>débit</t>
    </r>
    <r>
      <rPr>
        <i/>
        <sz val="11"/>
        <color theme="1"/>
        <rFont val="Verdana"/>
        <family val="2"/>
      </rPr>
      <t xml:space="preserve"> moyen du</t>
    </r>
    <r>
      <rPr>
        <b/>
        <i/>
        <sz val="11"/>
        <color theme="1"/>
        <rFont val="Verdana"/>
        <family val="2"/>
      </rPr>
      <t xml:space="preserve"> chantier</t>
    </r>
    <r>
      <rPr>
        <i/>
        <sz val="11"/>
        <color theme="1"/>
        <rFont val="Verdana"/>
        <family val="2"/>
      </rPr>
      <t xml:space="preserve"> (ha/h)</t>
    </r>
  </si>
  <si>
    <r>
      <t xml:space="preserve">6) </t>
    </r>
    <r>
      <rPr>
        <b/>
        <sz val="11"/>
        <color theme="1"/>
        <rFont val="Verdana"/>
        <family val="2"/>
      </rPr>
      <t xml:space="preserve">Charges fixes à l'hectare </t>
    </r>
  </si>
  <si>
    <t>Autre matériel 3</t>
  </si>
  <si>
    <t xml:space="preserve"> +</t>
  </si>
  <si>
    <t xml:space="preserve">et </t>
  </si>
  <si>
    <t>En remplissant les cases "jaune", il est possible de calculer le prix de revient d'un matériel ou d'une combinaison de matériels. Reste ensuite à comparer aux références indiquées çi-dessus!</t>
  </si>
  <si>
    <t>Minimum</t>
  </si>
  <si>
    <t>Idéal</t>
  </si>
  <si>
    <t xml:space="preserve">Les autres outils de calcul: </t>
  </si>
  <si>
    <t>http://www.cumacalc.fr/</t>
  </si>
  <si>
    <t>Indicateurs</t>
  </si>
  <si>
    <t>"Matériel et Chantier"</t>
  </si>
  <si>
    <t xml:space="preserve">Activité ( ha/an) </t>
  </si>
  <si>
    <t>Débit  (ha/h)*</t>
  </si>
  <si>
    <t>90 à 120 ch</t>
  </si>
  <si>
    <t>Variable selon sol et profondeur de travail</t>
  </si>
  <si>
    <t>150 à 200 ch</t>
  </si>
  <si>
    <r>
      <t>2)</t>
    </r>
    <r>
      <rPr>
        <b/>
        <sz val="11"/>
        <color theme="1"/>
        <rFont val="Verdana"/>
        <family val="2"/>
      </rPr>
      <t xml:space="preserve"> Surface</t>
    </r>
    <r>
      <rPr>
        <sz val="11"/>
        <color theme="1"/>
        <rFont val="Verdana"/>
        <family val="2"/>
      </rPr>
      <t xml:space="preserve"> moyenne annuelle de </t>
    </r>
    <r>
      <rPr>
        <b/>
        <sz val="11"/>
        <color theme="1"/>
        <rFont val="Verdana"/>
        <family val="2"/>
      </rPr>
      <t>travail</t>
    </r>
  </si>
  <si>
    <t>200 à 250 ch</t>
  </si>
  <si>
    <t>5 à 12 l/ha</t>
  </si>
  <si>
    <t>180 à 240 ch</t>
  </si>
  <si>
    <r>
      <t>1)</t>
    </r>
    <r>
      <rPr>
        <b/>
        <sz val="11"/>
        <color theme="1"/>
        <rFont val="Verdana"/>
        <family val="2"/>
      </rPr>
      <t xml:space="preserve"> Largeur de travail</t>
    </r>
    <r>
      <rPr>
        <sz val="11"/>
        <color theme="1"/>
        <rFont val="Verdana"/>
        <family val="2"/>
      </rPr>
      <t>: 4m50 = 4,5</t>
    </r>
  </si>
  <si>
    <r>
      <t xml:space="preserve">3) </t>
    </r>
    <r>
      <rPr>
        <b/>
        <sz val="11"/>
        <color theme="1"/>
        <rFont val="Verdana"/>
        <family val="2"/>
      </rPr>
      <t xml:space="preserve">Valeur achat </t>
    </r>
  </si>
  <si>
    <t>Déchaumeur à dents avec ou sans disques</t>
  </si>
  <si>
    <t>Votre simulation "Prix de revient déchaumeur à dents"</t>
  </si>
  <si>
    <t>Déchaumeur</t>
  </si>
  <si>
    <t>Votre simulation "Coût du chantier de déchaumage"</t>
  </si>
  <si>
    <r>
      <t>7)</t>
    </r>
    <r>
      <rPr>
        <b/>
        <sz val="11"/>
        <color theme="1"/>
        <rFont val="Verdana"/>
        <family val="2"/>
      </rPr>
      <t xml:space="preserve"> Entretien moyen</t>
    </r>
    <r>
      <rPr>
        <sz val="11"/>
        <color theme="1"/>
        <rFont val="Verdana"/>
        <family val="2"/>
      </rPr>
      <t xml:space="preserve"> : 2</t>
    </r>
    <r>
      <rPr>
        <i/>
        <sz val="11"/>
        <color theme="1"/>
        <rFont val="Verdana"/>
        <family val="2"/>
      </rPr>
      <t xml:space="preserve"> à 4 €/ha selon sol et vitesse avancement</t>
    </r>
  </si>
  <si>
    <t>Déchaumeur spéciaux</t>
  </si>
  <si>
    <t>150 ch</t>
  </si>
  <si>
    <t>2 à 3 l/ha</t>
  </si>
  <si>
    <t>Bêches roulantes genre DURO Compil 5m30</t>
  </si>
  <si>
    <t>Bêches roulantes genre DURO Compil 7m</t>
  </si>
  <si>
    <t>Bêches roulantes</t>
  </si>
  <si>
    <t>Herse déchaumage</t>
  </si>
  <si>
    <t>5 à 8 l/ha</t>
  </si>
  <si>
    <t>Dynadrive</t>
  </si>
  <si>
    <r>
      <t>7)</t>
    </r>
    <r>
      <rPr>
        <b/>
        <sz val="11"/>
        <color theme="1"/>
        <rFont val="Verdana"/>
        <family val="2"/>
      </rPr>
      <t xml:space="preserve"> Entretien moyen</t>
    </r>
    <r>
      <rPr>
        <sz val="11"/>
        <color theme="1"/>
        <rFont val="Verdana"/>
        <family val="2"/>
      </rPr>
      <t xml:space="preserve"> : 3</t>
    </r>
    <r>
      <rPr>
        <i/>
        <sz val="11"/>
        <color theme="1"/>
        <rFont val="Verdana"/>
        <family val="2"/>
      </rPr>
      <t xml:space="preserve"> à 4 €/ha (0,8 pour herse déchaumage)</t>
    </r>
  </si>
  <si>
    <t>100 à 130  ch</t>
  </si>
  <si>
    <r>
      <t xml:space="preserve">Référence CUMA et ETA </t>
    </r>
    <r>
      <rPr>
        <sz val="11"/>
        <color rgb="FF0070C0"/>
        <rFont val="Verdana"/>
        <family val="2"/>
      </rPr>
      <t>(3)</t>
    </r>
  </si>
  <si>
    <t>Variable selon conditions de chantier (vitesse avancement)</t>
  </si>
  <si>
    <t>Peu de variation</t>
  </si>
  <si>
    <t>Egal</t>
  </si>
  <si>
    <r>
      <t>7)</t>
    </r>
    <r>
      <rPr>
        <b/>
        <sz val="11"/>
        <color theme="1"/>
        <rFont val="Verdana"/>
        <family val="2"/>
      </rPr>
      <t xml:space="preserve"> Entretien moyen</t>
    </r>
    <r>
      <rPr>
        <sz val="11"/>
        <color theme="1"/>
        <rFont val="Verdana"/>
        <family val="2"/>
      </rPr>
      <t xml:space="preserve"> : </t>
    </r>
    <r>
      <rPr>
        <i/>
        <sz val="11"/>
        <color theme="1"/>
        <rFont val="Verdana"/>
        <family val="2"/>
      </rPr>
      <t>0,2 à 0,4 €/ha</t>
    </r>
  </si>
  <si>
    <r>
      <rPr>
        <b/>
        <u/>
        <sz val="11"/>
        <color theme="1"/>
        <rFont val="Verdana"/>
        <family val="2"/>
      </rPr>
      <t>Semoir mécanique simplifié:</t>
    </r>
    <r>
      <rPr>
        <sz val="11"/>
        <color theme="1"/>
        <rFont val="Verdana"/>
        <family val="2"/>
      </rPr>
      <t xml:space="preserve"> (3) Ce semoir reprend le principe d'un semoir mécanique "type céréales" avec une trémie plus petite et des tuyaux de descente verticaux. Ce semoir est généralement monté à l'arrière des petits déchaumeurs (3m/3m50).</t>
    </r>
  </si>
  <si>
    <t>Semoir mécanique simplifié 200-300l</t>
  </si>
  <si>
    <t>Kit semoir céréales adaptable</t>
  </si>
  <si>
    <t xml:space="preserve"> + 10 à 40 ch (relevage plus puissant, tracteur plus lourd)</t>
  </si>
  <si>
    <t>Semoir électrique</t>
  </si>
  <si>
    <t>Semoir mécanique</t>
  </si>
  <si>
    <t>Options déchaumeurs pour semis de couvert végétal</t>
  </si>
  <si>
    <t>Votre simulation "Prix de revient options déchaumeur"</t>
  </si>
  <si>
    <r>
      <rPr>
        <b/>
        <u/>
        <sz val="11"/>
        <color theme="1"/>
        <rFont val="Verdana"/>
        <family val="2"/>
      </rPr>
      <t>Semoir électrique:</t>
    </r>
    <r>
      <rPr>
        <sz val="11"/>
        <color theme="1"/>
        <rFont val="Verdana"/>
        <family val="2"/>
      </rPr>
      <t xml:space="preserve"> (1) Doté d'une trémie de 120 à 300 l, ce semoir dispose d'une turbine à entraînement électrique qui permet un transport pneumatique des graines via des tuyaux de descentes (8 pour 3 à 4 m de largeur de travail). La position des tuyaux est ajustable au montage selon la qualité de semis recherchée: on reste sur une qualité de semis "à la volée" pour des espèces qui lèvent facilement.</t>
    </r>
  </si>
  <si>
    <t>En remplissant les cases "jaune", il est possible de calculer le prix de revient des différentes options. Si l'option est utilisée en permanence, ajouter cet investissement sur la bineuse et penser à intégrer un supplément pour l'entretien. Si l'option est utilisée temporairement,  simuler son coût dans "Autre matériel ou option",</t>
  </si>
  <si>
    <t>NB: Pour les options achetées et utilisées en permanence avec le matériel, il possible de les intégrer directement avec le calcul du prix de revient. Veiller à ajouter les fais d'entretien complémentaires. Pour les équipement qui ne servent pas à chaque passage, il convient de les ajouter au matériel choisi dans "Autre matériel 1 et 2".</t>
  </si>
  <si>
    <r>
      <rPr>
        <b/>
        <u/>
        <sz val="11"/>
        <color theme="1"/>
        <rFont val="Verdana"/>
        <family val="2"/>
      </rPr>
      <t>Agroécologie:</t>
    </r>
    <r>
      <rPr>
        <b/>
        <sz val="11"/>
        <color theme="1"/>
        <rFont val="Verdana"/>
        <family val="2"/>
      </rPr>
      <t xml:space="preserve"> </t>
    </r>
    <r>
      <rPr>
        <sz val="11"/>
        <color theme="1"/>
        <rFont val="Verdana"/>
        <family val="2"/>
      </rPr>
      <t>La herse de déchaumage travaille superficiellement (1 à 3 cm) en grattant le sol (faux semis). Les bêches roulantes sont efficaces sur les couverts moyennement développés et peu enracinés … Le Dynadrive déracine assez profondément avec son rotor avant et émiette avec son rotor arrière (séparation racines/terre)</t>
    </r>
  </si>
  <si>
    <t>Pas de référence</t>
  </si>
  <si>
    <t>28 à 38 €/ha</t>
  </si>
  <si>
    <r>
      <rPr>
        <b/>
        <u/>
        <sz val="11"/>
        <color theme="1"/>
        <rFont val="Verdana"/>
        <family val="2"/>
      </rPr>
      <t>Agroécologie:</t>
    </r>
    <r>
      <rPr>
        <sz val="11"/>
        <color theme="1"/>
        <rFont val="Verdana"/>
        <family val="2"/>
      </rPr>
      <t xml:space="preserve"> Les outils de déchaumage sont incontournables pour les évolutions vers les nouvelles pratiques (semis simplifié, couvert végétaux, faux semis...). Les outils à dents sont polyvalents (déchaumage + ou - profonds, destruction de couvert…). Ils sont également efficaces pour la destruction des plantes à rhizomes (genre "chiendent" = capacité d'extraction).</t>
    </r>
  </si>
  <si>
    <t>Votre simulation "Prix de revient déchaumeur spécial"</t>
  </si>
  <si>
    <r>
      <rPr>
        <b/>
        <u/>
        <sz val="11"/>
        <color theme="1"/>
        <rFont val="Verdana"/>
        <family val="2"/>
      </rPr>
      <t>Semoir électrique &gt;500l:</t>
    </r>
    <r>
      <rPr>
        <sz val="11"/>
        <color theme="1"/>
        <rFont val="Verdana"/>
        <family val="2"/>
      </rPr>
      <t xml:space="preserve"> (2) Avec une plus grande capacité et des possibilités de montage sur le déchaumeur ou sur le relevage du tracteur, ce semoir équipé jusqu'à 16 descentes permet de travailler sur une plus grande largeur (5 à 8m).</t>
    </r>
  </si>
  <si>
    <t>Autre option</t>
  </si>
  <si>
    <r>
      <t>7)</t>
    </r>
    <r>
      <rPr>
        <b/>
        <sz val="11"/>
        <color theme="1"/>
        <rFont val="Verdana"/>
        <family val="2"/>
      </rPr>
      <t xml:space="preserve"> Entretien moyen</t>
    </r>
    <r>
      <rPr>
        <sz val="11"/>
        <color theme="1"/>
        <rFont val="Verdana"/>
        <family val="2"/>
      </rPr>
      <t xml:space="preserve"> : </t>
    </r>
  </si>
  <si>
    <r>
      <t xml:space="preserve">Dynadrive 3m </t>
    </r>
    <r>
      <rPr>
        <sz val="9"/>
        <color theme="1"/>
        <rFont val="Verdana"/>
        <family val="2"/>
      </rPr>
      <t>(2)</t>
    </r>
  </si>
  <si>
    <t>2,5 à 3</t>
  </si>
  <si>
    <t>&gt;40</t>
  </si>
  <si>
    <t>L'objectif de ce fichier est de donner quelques indicateurs sur les matériels amenés à être davantage utilisés dans le cadre de l'évolution agroécologique des exploitations agricoles. Outre les photos pour visualiser les matériels, on trouve des indicateurs économiques (investissement, prix de revient...) et des indicateurs techniques (débit chantier, puissance tracteur, consommation...). L'ensemble de ces informations permet de simuler rapidement un prix de revient indicatif et un coût prévisionnel de chantier.</t>
  </si>
  <si>
    <r>
      <t xml:space="preserve">Le fichier est décomposé en autant d'onglets que de types de matériels. Pour chaque matériel, on trouve une page </t>
    </r>
    <r>
      <rPr>
        <b/>
        <sz val="12"/>
        <color indexed="8"/>
        <rFont val="Calibri"/>
        <family val="2"/>
      </rPr>
      <t>"Indicateurs"</t>
    </r>
    <r>
      <rPr>
        <sz val="12"/>
        <color indexed="8"/>
        <rFont val="Calibri"/>
        <family val="2"/>
      </rPr>
      <t xml:space="preserve"> et une page</t>
    </r>
    <r>
      <rPr>
        <b/>
        <sz val="12"/>
        <color indexed="8"/>
        <rFont val="Calibri"/>
        <family val="2"/>
      </rPr>
      <t xml:space="preserve"> "Simulation"</t>
    </r>
  </si>
  <si>
    <t>Photo p1 et p2 2022</t>
  </si>
  <si>
    <r>
      <t>Les références proviennent de diverses sources:</t>
    </r>
    <r>
      <rPr>
        <sz val="14"/>
        <color indexed="8"/>
        <rFont val="Calibri"/>
        <family val="2"/>
      </rPr>
      <t xml:space="preserve"> </t>
    </r>
  </si>
  <si>
    <r>
      <t xml:space="preserve"> - les données des entrepreneurs de travaux agricoles (</t>
    </r>
    <r>
      <rPr>
        <b/>
        <sz val="12"/>
        <color theme="1"/>
        <rFont val="Calibri"/>
        <family val="2"/>
      </rPr>
      <t>EDT Normandie)</t>
    </r>
    <r>
      <rPr>
        <sz val="12"/>
        <color theme="1"/>
        <rFont val="Calibri"/>
        <family val="2"/>
      </rPr>
      <t xml:space="preserve">. </t>
    </r>
  </si>
  <si>
    <r>
      <t xml:space="preserve"> - les enquêtes auprès des exploitations légumières</t>
    </r>
    <r>
      <rPr>
        <b/>
        <sz val="12"/>
        <color indexed="8"/>
        <rFont val="Calibri"/>
        <family val="2"/>
      </rPr>
      <t xml:space="preserve"> (SILEBAN)</t>
    </r>
  </si>
  <si>
    <t>Pour chaque catégorie de matériel, nous indiquons 3 indicateurs techniques:</t>
  </si>
  <si>
    <r>
      <t xml:space="preserve"> - Le débit de chantier:</t>
    </r>
    <r>
      <rPr>
        <sz val="12"/>
        <color indexed="8"/>
        <rFont val="Calibri"/>
        <family val="2"/>
      </rPr>
      <t xml:space="preserve"> c'est un débit moyen indicatif qui tient compte des temps indirects (trajet, réglage…) pour un travail réalisé à proximité de l'exploitation. Le parcellaire, le trajet, les conditions de travail, le rendement... peuvent influencer favorablement ou défavorablement!</t>
    </r>
  </si>
  <si>
    <r>
      <t xml:space="preserve"> - La puissance nécessaire:  </t>
    </r>
    <r>
      <rPr>
        <sz val="12"/>
        <color indexed="8"/>
        <rFont val="Calibri"/>
        <family val="2"/>
      </rPr>
      <t>dans le colonne "Tracteur", nous indiquons le niveau de puissance nécessaire à l'utilisation de l'outil. La notion de puissance du tracteur peut être liée à la puissance du moteur, mais également au gabarit du tracteur : un outil porté, lourd demande un relevage puissant et un tracteur suffisamment lourd sans exiger beaucoup  de puissance)</t>
    </r>
  </si>
  <si>
    <r>
      <t xml:space="preserve"> - La consommation de GNR: </t>
    </r>
    <r>
      <rPr>
        <sz val="12"/>
        <color indexed="8"/>
        <rFont val="Calibri"/>
        <family val="2"/>
      </rPr>
      <t xml:space="preserve"> nous exploitons les différents suivis de consommations réalisés dans les différents réseaux et en relais avec les premiers utilisateurs de certaines machines.</t>
    </r>
  </si>
  <si>
    <t>La méthode de calcul APCA: Prix de revient "matériel seul"</t>
  </si>
  <si>
    <t>Calcul des charges fixes annuelles</t>
  </si>
  <si>
    <t>Calcul des charges variables annuelles</t>
  </si>
  <si>
    <r>
      <t>Ce sont les frais liés à la</t>
    </r>
    <r>
      <rPr>
        <b/>
        <sz val="12"/>
        <rFont val="Calibri"/>
        <family val="2"/>
      </rPr>
      <t xml:space="preserve"> réparation </t>
    </r>
    <r>
      <rPr>
        <sz val="12"/>
        <rFont val="Calibri"/>
        <family val="2"/>
      </rPr>
      <t>et l'</t>
    </r>
    <r>
      <rPr>
        <b/>
        <sz val="12"/>
        <rFont val="Calibri"/>
        <family val="2"/>
      </rPr>
      <t>entretien</t>
    </r>
    <r>
      <rPr>
        <sz val="12"/>
        <rFont val="Calibri"/>
        <family val="2"/>
      </rPr>
      <t xml:space="preserve"> des matériels, auxquels s'ajoutent les frais de </t>
    </r>
    <r>
      <rPr>
        <b/>
        <sz val="12"/>
        <rFont val="Calibri"/>
        <family val="2"/>
      </rPr>
      <t>vidanges</t>
    </r>
    <r>
      <rPr>
        <sz val="12"/>
        <rFont val="Calibri"/>
        <family val="2"/>
      </rPr>
      <t xml:space="preserve"> et les frais de remplacement des </t>
    </r>
    <r>
      <rPr>
        <b/>
        <sz val="12"/>
        <rFont val="Calibri"/>
        <family val="2"/>
      </rPr>
      <t>pneumatiques</t>
    </r>
    <r>
      <rPr>
        <sz val="12"/>
        <rFont val="Calibri"/>
        <family val="2"/>
      </rPr>
      <t>. Ces frais sont proportionnels à l'utilisation du matériels et généralement exprimés de façon unitaire (€/h, €/ha, €/balle...). La valeur à retenir est indiquée sur la page "simulation" (Entretien moyen).</t>
    </r>
  </si>
  <si>
    <t>Prix de revient unitaire du matériel</t>
  </si>
  <si>
    <r>
      <t xml:space="preserve">Le prix de revient unitaire (€/h, €/ha, €/balle…) est lié à l'utilisation annuelle du matériel. Nous indiquons le </t>
    </r>
    <r>
      <rPr>
        <b/>
        <sz val="12"/>
        <color indexed="8"/>
        <rFont val="Calibri"/>
        <family val="2"/>
      </rPr>
      <t>niveau minimum conseillé</t>
    </r>
    <r>
      <rPr>
        <sz val="12"/>
        <color indexed="8"/>
        <rFont val="Calibri"/>
        <family val="2"/>
      </rPr>
      <t xml:space="preserve"> et le </t>
    </r>
    <r>
      <rPr>
        <b/>
        <sz val="12"/>
        <color indexed="8"/>
        <rFont val="Calibri"/>
        <family val="2"/>
      </rPr>
      <t>niveau idéal</t>
    </r>
    <r>
      <rPr>
        <sz val="12"/>
        <color indexed="8"/>
        <rFont val="Calibri"/>
        <family val="2"/>
      </rPr>
      <t xml:space="preserve"> (référence nationale). Le niveau minimal permet d'investir mais génère un prix de revient plus élevé. Si le niveau minimal n'est pas atteint, il sera compliqué de rentabiliser le matériel (Nécessité de s'orienter vers une autre formule d'équipement (copropriété, CUMA, délégation...). Le niveau idéal permet d'obtenir un prix de revient compétitif mais n'est pas toujours atteignable du fait de conditions climatiques défavorables certaines années ou du fait de jours disponibles moins favorables dans certaines régions.</t>
    </r>
  </si>
  <si>
    <r>
      <t>Au final,</t>
    </r>
    <r>
      <rPr>
        <b/>
        <sz val="12"/>
        <color indexed="8"/>
        <rFont val="Calibri"/>
        <family val="2"/>
      </rPr>
      <t xml:space="preserve"> 3 fourchettes de prix de revient </t>
    </r>
    <r>
      <rPr>
        <sz val="12"/>
        <color indexed="8"/>
        <rFont val="Calibri"/>
        <family val="2"/>
      </rPr>
      <t>sont indiquées:</t>
    </r>
    <r>
      <rPr>
        <b/>
        <sz val="12"/>
        <color indexed="8"/>
        <rFont val="Calibri"/>
        <family val="2"/>
      </rPr>
      <t xml:space="preserve"> Favorable - Moyen - Défavorable</t>
    </r>
  </si>
  <si>
    <t>Les références CUMA (Coopératives d'utilisation de matériels agricoles)</t>
  </si>
  <si>
    <t>Prix indicatif "Chantier"</t>
  </si>
  <si>
    <t>Les références  ETA (Entreprises de travaux agricoles)</t>
  </si>
  <si>
    <t xml:space="preserve">Les références sont fournies CUMA Normandie. Le tarif correspond à une prestation complète assurée avec tracteur et chauffeur de CUMA. Vis-à-vis du calcul indicatif proposé en investissement individuel, la CUMA doit affecté un certain nombre de charges supplémentaires liées aux déplacements (frais de personnel, de traction, de carburant...) et à ses infrastructures (Hangar, atelier, eau, électricité, assurance...). </t>
  </si>
  <si>
    <t>Simulation prix de revient matériel et coût de chantier</t>
  </si>
  <si>
    <t>En remplissant les cases "jaune", il est possible de calculer le prix de revient d'un matériel ou d'une combinaison de matériels ou d'options. En ajoutant le débit du chantier et les coûts de la traction et de la main-d'œuvre, on obtient rapidement le coût du chantier complet avec ou sans les matériels et équipement optionnels.  Reste ensuite à comparer aux références indiquées sur la partie "Indicateurs".</t>
  </si>
  <si>
    <t>Remarques sur les durées d'amortissement technique</t>
  </si>
  <si>
    <r>
      <rPr>
        <b/>
        <sz val="12"/>
        <rFont val="Calibri"/>
        <family val="2"/>
      </rPr>
      <t>5 ans</t>
    </r>
    <r>
      <rPr>
        <sz val="12"/>
        <rFont val="Calibri"/>
        <family val="2"/>
      </rPr>
      <t xml:space="preserve"> : Amortissement court --&gt; matériel neuf utilisé très intensivement, matériel occasion</t>
    </r>
  </si>
  <si>
    <r>
      <rPr>
        <b/>
        <sz val="12"/>
        <rFont val="Calibri"/>
        <family val="2"/>
      </rPr>
      <t>7 et 8 ans</t>
    </r>
    <r>
      <rPr>
        <sz val="12"/>
        <rFont val="Calibri"/>
        <family val="2"/>
      </rPr>
      <t xml:space="preserve"> : Utilisation assez forte (Volume activité "Idéal" dans tableau des matériels)</t>
    </r>
  </si>
  <si>
    <r>
      <rPr>
        <b/>
        <sz val="12"/>
        <rFont val="Calibri"/>
        <family val="2"/>
      </rPr>
      <t>8 et 10 ans</t>
    </r>
    <r>
      <rPr>
        <sz val="12"/>
        <rFont val="Calibri"/>
        <family val="2"/>
      </rPr>
      <t xml:space="preserve"> : Utilisation moyenne (intermédiaire entre "Idéal et minimum")</t>
    </r>
  </si>
  <si>
    <r>
      <rPr>
        <b/>
        <sz val="12"/>
        <rFont val="Calibri"/>
        <family val="2"/>
      </rPr>
      <t>10 et 12 ans</t>
    </r>
    <r>
      <rPr>
        <sz val="12"/>
        <rFont val="Calibri"/>
        <family val="2"/>
      </rPr>
      <t xml:space="preserve"> : Utilisation "minimum", voir faible avec matériel robuste et qui ne tombera pas dans l'obsolescence</t>
    </r>
  </si>
  <si>
    <t>NB: Les références sont indicatives et susceptible d'évoluer  dans le temps, selon les conditions d'utilisation, selon les spécificités locales…</t>
  </si>
  <si>
    <t xml:space="preserve">Contact pour CRAN - DIRD : </t>
  </si>
  <si>
    <t xml:space="preserve">christian.savary@normandie.chambagri.fr </t>
  </si>
  <si>
    <t>Agroéquipement et agroécologie</t>
  </si>
  <si>
    <t>Indicateurs "Coût matériel et chantier"</t>
  </si>
  <si>
    <t>Tracteur " 4 roues motrices" de  60 à 130 ch*</t>
  </si>
  <si>
    <r>
      <t xml:space="preserve"> 1) Tracteur "60/100 ch" : </t>
    </r>
    <r>
      <rPr>
        <sz val="12"/>
        <color theme="1"/>
        <rFont val="Calibri"/>
        <family val="2"/>
        <scheme val="minor"/>
      </rPr>
      <t>boite de vitesse mécanique, inverseur, cabine ou arceau, relevage mécanique</t>
    </r>
  </si>
  <si>
    <t>Puissance en ch</t>
  </si>
  <si>
    <t>Valeur à neuf*</t>
  </si>
  <si>
    <t>Coût horaire selon h/an</t>
  </si>
  <si>
    <t>dont entretien</t>
  </si>
  <si>
    <t>Consommation GNR l/h</t>
  </si>
  <si>
    <t>Petits travaux</t>
  </si>
  <si>
    <t>Travaux moyens</t>
  </si>
  <si>
    <t>Gros travaux</t>
  </si>
  <si>
    <r>
      <t xml:space="preserve"> 2) Tracteurs "80/100 ch" : </t>
    </r>
    <r>
      <rPr>
        <sz val="12"/>
        <color theme="1"/>
        <rFont val="Calibri"/>
        <family val="2"/>
        <scheme val="minor"/>
      </rPr>
      <t>boite semi powershift, inverseur sous charge, cabine climatisée, relevage électronique</t>
    </r>
  </si>
  <si>
    <r>
      <t xml:space="preserve"> 3) Tracteurs "100/130 ch": </t>
    </r>
    <r>
      <rPr>
        <sz val="12"/>
        <color theme="1"/>
        <rFont val="Calibri"/>
        <family val="2"/>
        <scheme val="minor"/>
      </rPr>
      <t xml:space="preserve"> même équipement que "2)" + pont avant suspendu. Options : Variation continue +5300 € - Boite automatisée +3400 € - Relevage AV +4300 € - Prise de force AV +2700 € - Jumelage en 18,4 R 38 +3600 € - Autoguidage +8500 €</t>
    </r>
  </si>
  <si>
    <t>Référence CUMA (€/h)</t>
  </si>
  <si>
    <t xml:space="preserve"> "110 à 149 ch" </t>
  </si>
  <si>
    <t>dont 4,5 € d'entretien et 3,5 € d'autres charges</t>
  </si>
  <si>
    <t>Votre simulation</t>
  </si>
  <si>
    <t>Cases à renseigner</t>
  </si>
  <si>
    <t>Prix du GNR</t>
  </si>
  <si>
    <r>
      <t>1) P</t>
    </r>
    <r>
      <rPr>
        <b/>
        <sz val="11"/>
        <color theme="1"/>
        <rFont val="Calibri"/>
        <family val="2"/>
        <scheme val="minor"/>
      </rPr>
      <t>uissance retenue</t>
    </r>
  </si>
  <si>
    <t>ch</t>
  </si>
  <si>
    <r>
      <t xml:space="preserve">2) </t>
    </r>
    <r>
      <rPr>
        <b/>
        <sz val="11"/>
        <color theme="1"/>
        <rFont val="Calibri"/>
        <family val="2"/>
        <scheme val="minor"/>
      </rPr>
      <t>Utilisation annuelle</t>
    </r>
  </si>
  <si>
    <t>heures</t>
  </si>
  <si>
    <r>
      <t xml:space="preserve">3) </t>
    </r>
    <r>
      <rPr>
        <b/>
        <sz val="11"/>
        <color theme="1"/>
        <rFont val="Calibri"/>
        <family val="2"/>
        <scheme val="minor"/>
      </rPr>
      <t>Valeur achat HT</t>
    </r>
  </si>
  <si>
    <t>€</t>
  </si>
  <si>
    <r>
      <t xml:space="preserve">4) </t>
    </r>
    <r>
      <rPr>
        <b/>
        <sz val="11"/>
        <color theme="1"/>
        <rFont val="Calibri"/>
        <family val="2"/>
        <scheme val="minor"/>
      </rPr>
      <t>Durée d'utilisation prév</t>
    </r>
    <r>
      <rPr>
        <sz val="11"/>
        <color theme="1"/>
        <rFont val="Calibri"/>
        <family val="2"/>
        <scheme val="minor"/>
      </rPr>
      <t xml:space="preserve">ue : </t>
    </r>
    <r>
      <rPr>
        <i/>
        <sz val="11"/>
        <color theme="1"/>
        <rFont val="Calibri"/>
        <family val="2"/>
        <scheme val="minor"/>
      </rPr>
      <t>5, 7 , 8, 10, 12 ou 14 ans (pour les tracteur d'occasion, utiliser 5 ou 7 ans)</t>
    </r>
  </si>
  <si>
    <r>
      <t>5) C</t>
    </r>
    <r>
      <rPr>
        <b/>
        <sz val="11"/>
        <color theme="1"/>
        <rFont val="Calibri"/>
        <family val="2"/>
        <scheme val="minor"/>
      </rPr>
      <t xml:space="preserve">harges fixes annuelles </t>
    </r>
    <r>
      <rPr>
        <b/>
        <i/>
        <sz val="11"/>
        <color theme="1"/>
        <rFont val="Calibri"/>
        <family val="2"/>
        <scheme val="minor"/>
      </rPr>
      <t>(</t>
    </r>
    <r>
      <rPr>
        <i/>
        <sz val="11"/>
        <color theme="1"/>
        <rFont val="Calibri"/>
        <family val="2"/>
        <scheme val="minor"/>
      </rPr>
      <t>Amortissement, frais financiers, assurance, logement)</t>
    </r>
  </si>
  <si>
    <r>
      <t xml:space="preserve">6) </t>
    </r>
    <r>
      <rPr>
        <b/>
        <sz val="11"/>
        <color theme="1"/>
        <rFont val="Calibri"/>
        <family val="2"/>
        <scheme val="minor"/>
      </rPr>
      <t xml:space="preserve">Charges fixes à l'heure </t>
    </r>
    <r>
      <rPr>
        <sz val="11"/>
        <color theme="1"/>
        <rFont val="Calibri"/>
        <family val="2"/>
        <scheme val="minor"/>
      </rPr>
      <t xml:space="preserve">: </t>
    </r>
  </si>
  <si>
    <r>
      <t xml:space="preserve">7) </t>
    </r>
    <r>
      <rPr>
        <b/>
        <sz val="11"/>
        <color theme="1"/>
        <rFont val="Calibri"/>
        <family val="2"/>
        <scheme val="minor"/>
      </rPr>
      <t>Entretien</t>
    </r>
    <r>
      <rPr>
        <sz val="11"/>
        <color theme="1"/>
        <rFont val="Calibri"/>
        <family val="2"/>
        <scheme val="minor"/>
      </rPr>
      <t xml:space="preserve"> </t>
    </r>
    <r>
      <rPr>
        <b/>
        <sz val="11"/>
        <color theme="1"/>
        <rFont val="Calibri"/>
        <family val="2"/>
        <scheme val="minor"/>
      </rPr>
      <t>moyen</t>
    </r>
    <r>
      <rPr>
        <sz val="11"/>
        <color theme="1"/>
        <rFont val="Calibri"/>
        <family val="2"/>
        <scheme val="minor"/>
      </rPr>
      <t xml:space="preserve"> </t>
    </r>
    <r>
      <rPr>
        <i/>
        <sz val="11"/>
        <color theme="1"/>
        <rFont val="Calibri"/>
        <family val="2"/>
        <scheme val="minor"/>
      </rPr>
      <t>(voir tableau ci-dessus)</t>
    </r>
  </si>
  <si>
    <t>Prix de revient moyen à l'heure "tracteur seul":</t>
  </si>
  <si>
    <t>Coût horaire avec GNR</t>
  </si>
  <si>
    <t>Coût horaire avec GNR et maind'œuvre</t>
  </si>
  <si>
    <t>GNR (l/h)</t>
  </si>
  <si>
    <t>Tracteur + GNR (€/h)</t>
  </si>
  <si>
    <t>Main d'œuvre (€/h)*</t>
  </si>
  <si>
    <t>Tracteur + GNR + Main d'œuvre</t>
  </si>
  <si>
    <t>*de 17 à 25 €/h selon qualification et ancienneté</t>
  </si>
  <si>
    <t>Tracteur " 4 roues motrices" de  130 à 320 ch*</t>
  </si>
  <si>
    <r>
      <t xml:space="preserve"> 1) Tracteur "130/190 ch" : boite semi powershift, inverseur sous charge, cabine climatisée, relevage électronique, pont avant suspendu, relevage AV</t>
    </r>
    <r>
      <rPr>
        <sz val="12"/>
        <color theme="1"/>
        <rFont val="Calibri"/>
        <family val="2"/>
        <scheme val="minor"/>
      </rPr>
      <t xml:space="preserve"> (Options: + 7800 € si transmission à variation continue, +3600 € si prise de force avant, + 5200 € si pneus "grand volume", + 8500 € si autoguidage) </t>
    </r>
  </si>
  <si>
    <t>Coût horaire selon h/an*</t>
  </si>
  <si>
    <t xml:space="preserve"> "150 à 179 ch"    </t>
  </si>
  <si>
    <t xml:space="preserve"> "180 à 249 ch "  </t>
  </si>
  <si>
    <t>250 ch et +</t>
  </si>
  <si>
    <r>
      <t xml:space="preserve">2) </t>
    </r>
    <r>
      <rPr>
        <b/>
        <sz val="11"/>
        <color theme="1"/>
        <rFont val="Calibri"/>
        <family val="2"/>
        <scheme val="minor"/>
      </rPr>
      <t xml:space="preserve">Utilisation annuelle </t>
    </r>
    <r>
      <rPr>
        <i/>
        <sz val="11"/>
        <color theme="1"/>
        <rFont val="Calibri"/>
        <family val="2"/>
        <scheme val="minor"/>
      </rPr>
      <t>(heures de travail)</t>
    </r>
  </si>
  <si>
    <r>
      <rPr>
        <b/>
        <u/>
        <sz val="11"/>
        <color theme="1"/>
        <rFont val="Verdana"/>
        <family val="2"/>
      </rPr>
      <t>Kit semoir céréales adaptable:</t>
    </r>
    <r>
      <rPr>
        <sz val="11"/>
        <color theme="1"/>
        <rFont val="Verdana"/>
        <family val="2"/>
      </rPr>
      <t xml:space="preserve"> (4) C'est un montage proposé par les concessionnaires qui permet d'avoir de la capacité et une plus grande adaptation aux différentes graines. La maitrise du dosage/ha est bonne mais comme les autres équipements, la profondeur de semis est un peu aléatoire.</t>
    </r>
  </si>
  <si>
    <t>Herse de déchaumage 6 m</t>
  </si>
  <si>
    <t>Herse de déchaumage 8 m</t>
  </si>
  <si>
    <t>120 ch</t>
  </si>
  <si>
    <r>
      <rPr>
        <b/>
        <u/>
        <sz val="11"/>
        <color theme="1"/>
        <rFont val="Verdana"/>
        <family val="2"/>
      </rPr>
      <t xml:space="preserve">Utilisation: </t>
    </r>
    <r>
      <rPr>
        <sz val="11"/>
        <color theme="1"/>
        <rFont val="Verdana"/>
        <family val="2"/>
      </rPr>
      <t xml:space="preserve"> Ce déchaumeur est équipé de 2 à 5 rangées de dents. Il est complété par un rouleau mais peut recevoir d'autres accessoires (disques de nivellement, herse peigne…). Les socs étroits conviennent au déchaumage profond. Les socs "cœur, patte d'oie, ailettes…" sont adaptés au travail superficiel.</t>
    </r>
  </si>
  <si>
    <t>Dents 3m + rouleau</t>
  </si>
  <si>
    <t>Dents 3m +disques + rouleau</t>
  </si>
  <si>
    <t>Dents 4m +disques + rouleau</t>
  </si>
  <si>
    <t>Dents 6m + rouleau</t>
  </si>
  <si>
    <t>Dents 6m +disques + rouleau</t>
  </si>
  <si>
    <t>100 à 130 ch</t>
  </si>
  <si>
    <t>130 à 180 ch</t>
  </si>
  <si>
    <t>&lt;30</t>
  </si>
  <si>
    <r>
      <rPr>
        <b/>
        <u/>
        <sz val="11"/>
        <color theme="1"/>
        <rFont val="Verdana"/>
        <family val="2"/>
      </rPr>
      <t>Tendance:</t>
    </r>
    <r>
      <rPr>
        <sz val="11"/>
        <color theme="1"/>
        <rFont val="Verdana"/>
        <family val="2"/>
      </rPr>
      <t xml:space="preserve">  Evolution des dents, des socs, du contrôle de profondeur pour effectuer un véritable scalpage du sol  à 4/5 cm. Equipements complémentaires  (rouleau à pointes, peigne...) pour séparer la terre des racines et des plantules, afin favoriser une destruction rapide des mauvaises herbes par desséchement.</t>
    </r>
  </si>
  <si>
    <r>
      <rPr>
        <b/>
        <u/>
        <sz val="11"/>
        <color theme="1"/>
        <rFont val="Verdana"/>
        <family val="2"/>
      </rPr>
      <t>Tendance:</t>
    </r>
    <r>
      <rPr>
        <sz val="11"/>
        <color theme="1"/>
        <rFont val="Verdana"/>
        <family val="2"/>
      </rPr>
      <t xml:space="preserve"> les bêches roulantes sont appréciées chez les spécialistes du semis simplifié. Un constructeur domine le marché avec une fabrication "haut de gamme"  et chère (11000 €/m). Le Dynadrive séduit par sa capacité à laisser les résidus et les racines en surface et la possibilité à détruire une prairie en 2 passages.</t>
    </r>
  </si>
  <si>
    <r>
      <rPr>
        <b/>
        <u/>
        <sz val="11"/>
        <color theme="1"/>
        <rFont val="Verdana"/>
        <family val="2"/>
      </rPr>
      <t xml:space="preserve">Utilisation: </t>
    </r>
    <r>
      <rPr>
        <sz val="11"/>
        <color theme="1"/>
        <rFont val="Verdana"/>
        <family val="2"/>
      </rPr>
      <t xml:space="preserve"> Dans cette catégorie, on trouve les herses de déchaumage équipées ou non de disques ou rouleaux "brise-paille" (déchaumage avec 2 à 3 passages successifs), les bêches roulantes et le "dynadrive (plus polyvalents: destruction couvert, faux semis, préparation sol).</t>
    </r>
  </si>
  <si>
    <r>
      <t>Le</t>
    </r>
    <r>
      <rPr>
        <b/>
        <sz val="12"/>
        <color indexed="8"/>
        <rFont val="Calibri"/>
        <family val="2"/>
      </rPr>
      <t xml:space="preserve"> prix indicatif "Chantier"</t>
    </r>
    <r>
      <rPr>
        <sz val="12"/>
        <color indexed="8"/>
        <rFont val="Calibri"/>
        <family val="2"/>
      </rPr>
      <t xml:space="preserve"> cumule le prix de revient du</t>
    </r>
    <r>
      <rPr>
        <b/>
        <sz val="12"/>
        <color indexed="8"/>
        <rFont val="Calibri"/>
        <family val="2"/>
      </rPr>
      <t xml:space="preserve"> matériel</t>
    </r>
    <r>
      <rPr>
        <sz val="12"/>
        <color indexed="8"/>
        <rFont val="Calibri"/>
        <family val="2"/>
      </rPr>
      <t xml:space="preserve">, le coût de la </t>
    </r>
    <r>
      <rPr>
        <b/>
        <sz val="12"/>
        <color indexed="8"/>
        <rFont val="Calibri"/>
        <family val="2"/>
      </rPr>
      <t>traction (GNR compris)</t>
    </r>
    <r>
      <rPr>
        <sz val="12"/>
        <color indexed="8"/>
        <rFont val="Calibri"/>
        <family val="2"/>
      </rPr>
      <t xml:space="preserve"> et le coût de la</t>
    </r>
    <r>
      <rPr>
        <b/>
        <sz val="12"/>
        <color indexed="8"/>
        <rFont val="Calibri"/>
        <family val="2"/>
      </rPr>
      <t xml:space="preserve"> main d'œuvre</t>
    </r>
    <r>
      <rPr>
        <sz val="12"/>
        <color indexed="8"/>
        <rFont val="Calibri"/>
        <family val="2"/>
      </rPr>
      <t>. Comme pour le prix de revient "matériel seul", nous indiquons 3 niveaux de référence:</t>
    </r>
    <r>
      <rPr>
        <b/>
        <sz val="12"/>
        <color indexed="8"/>
        <rFont val="Calibri"/>
        <family val="2"/>
      </rPr>
      <t xml:space="preserve"> Favorable - Moyen - Défavorable.</t>
    </r>
    <r>
      <rPr>
        <sz val="12"/>
        <color indexed="8"/>
        <rFont val="Calibri"/>
        <family val="2"/>
      </rPr>
      <t xml:space="preserve"> Le niveau "défavorable peut être lié à un manque de surface pour amortir le matériel, mais aussi à des conditions de chantiers spécifiques (par exemple, un passage de herse étrille à 4 km/h pour ne pas arracher un jeune maïs augmente significativement les coûts de traction et de main d'œuvre, vis à vis d'un travail à 8/9 km/h)</t>
    </r>
  </si>
  <si>
    <t>€/l HT</t>
  </si>
  <si>
    <t>(0,7 1l/ha par cm de profondeur)</t>
  </si>
  <si>
    <t>(2) Source "Guide prix de revient" CUMA Ouest 2023</t>
  </si>
  <si>
    <t>12 €/ha</t>
  </si>
  <si>
    <r>
      <t xml:space="preserve"> - les coûts des matériels agricoles des</t>
    </r>
    <r>
      <rPr>
        <b/>
        <sz val="12"/>
        <color indexed="8"/>
        <rFont val="Calibri"/>
        <family val="2"/>
      </rPr>
      <t xml:space="preserve"> Chambres d'agriculture </t>
    </r>
    <r>
      <rPr>
        <sz val="12"/>
        <color indexed="8"/>
        <rFont val="Calibri"/>
        <family val="2"/>
      </rPr>
      <t>(APCA-2023)</t>
    </r>
  </si>
  <si>
    <r>
      <t xml:space="preserve"> - le guide des prix de revient des</t>
    </r>
    <r>
      <rPr>
        <b/>
        <sz val="12"/>
        <color theme="1"/>
        <rFont val="Calibri"/>
        <family val="2"/>
      </rPr>
      <t xml:space="preserve"> matériels en CUMA</t>
    </r>
    <r>
      <rPr>
        <sz val="12"/>
        <color theme="1"/>
        <rFont val="Calibri"/>
        <family val="2"/>
      </rPr>
      <t xml:space="preserve"> (Ouest - Edition 2023)</t>
    </r>
  </si>
  <si>
    <t>Les références CUMA sont issues du guides des prix de revient des matériels en CUMA  pour la région "Ouest"  de janvier 2023 (Bretagne, Normandie, Pays de Loire). C'est une analyse des comptabilités  de 2020 et 2021.  Le prix de revient unitaire correspond à la moyenne des coûts unitaires  de chaque CUMA. Il englobe l'amortissement, les frais financiers, l'entretien/réparation et des charges diverses (gestion, cotisations, adhésions diverses, hangar, atelier...). Vis à vis du prix de revient APCA, les charges diverses représentent un supplément de 5 à 18% du coût unitaire (variable selon les catégories de matériels).</t>
  </si>
  <si>
    <t>Source "Guide des prix de revient des matériels en CUMA" - 2023 - FRCUMA Ouest</t>
  </si>
  <si>
    <t>dont 5,3 € d'entretien et 2,9 € d'autres charges</t>
  </si>
  <si>
    <t>dont 4,3 € d'entretien et 3,6 € d'autres charges</t>
  </si>
  <si>
    <t>dont 6,2 € d'entretien et 4,4 € d'autres charges</t>
  </si>
  <si>
    <t>dont 5,2 € d'entretien et 5,2 € d'autres charges</t>
  </si>
  <si>
    <t>Taux intérêt</t>
  </si>
  <si>
    <t>Amortissement %</t>
  </si>
  <si>
    <t>Base %</t>
  </si>
  <si>
    <t>F/€</t>
  </si>
  <si>
    <t xml:space="preserve">Durée </t>
  </si>
  <si>
    <t xml:space="preserve"> Valeur résiduelle</t>
  </si>
  <si>
    <t>Amortissement</t>
  </si>
  <si>
    <t xml:space="preserve"> Amortissement</t>
  </si>
  <si>
    <t>Intérêt</t>
  </si>
  <si>
    <t>EVOLUTION DE LA VALEUR RESIDUELLE EN FONCTION DU TAUX DE DEPRECIATION</t>
  </si>
  <si>
    <t>année</t>
  </si>
  <si>
    <t>début d'année</t>
  </si>
  <si>
    <t>annuel</t>
  </si>
  <si>
    <t xml:space="preserve"> moyen %</t>
  </si>
  <si>
    <t>Année</t>
  </si>
  <si>
    <t>Voir tableau de synthèse en A84</t>
  </si>
  <si>
    <t>Durée amortissement</t>
  </si>
  <si>
    <t>Taux de dépréciation</t>
  </si>
  <si>
    <t>Coefficients</t>
  </si>
  <si>
    <t>Assurance</t>
  </si>
  <si>
    <t>%</t>
  </si>
  <si>
    <t>Avec assurance</t>
  </si>
  <si>
    <t>Sans assurance</t>
  </si>
  <si>
    <t>Logement</t>
  </si>
  <si>
    <t>5 ans</t>
  </si>
  <si>
    <t>7 ans</t>
  </si>
  <si>
    <t>8 ans</t>
  </si>
  <si>
    <t>10 ans</t>
  </si>
  <si>
    <t>12 ans</t>
  </si>
  <si>
    <t>14 ans</t>
  </si>
  <si>
    <t>15 ans</t>
  </si>
  <si>
    <t>matos</t>
  </si>
  <si>
    <t>Intérêts</t>
  </si>
  <si>
    <t>Voir F2</t>
  </si>
  <si>
    <t>Protection:</t>
  </si>
  <si>
    <t>TABLEAU POUR LE CALCUL RAPIDE DES CHARGES FIXES</t>
  </si>
  <si>
    <t>En multipliant la valeur d'achat du matériel par le coefficient retenu, on obtient les charges fixes annuelles en une opération (Amortissement + frais financiers + assurance + frais de logement)</t>
  </si>
  <si>
    <t xml:space="preserve">Intérêt </t>
  </si>
  <si>
    <t>Changer les valeurs dans les 3 cases "rouge" pour actualiser les coefficients (Taux d'intérêt = F2, taux assurance = F84, taux frais de logement = F85)</t>
  </si>
  <si>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(marque, options...)</t>
    </r>
  </si>
  <si>
    <r>
      <t xml:space="preserve"> 2) Tracteurs "190/320 ch" : boite automatique, inverseur sous charge, cabine climatisée, relevage électronique, pont avant suspendu, relevage AV </t>
    </r>
    <r>
      <rPr>
        <sz val="12"/>
        <color rgb="FFFF0000"/>
        <rFont val="Calibri"/>
        <family val="2"/>
        <scheme val="minor"/>
      </rPr>
      <t xml:space="preserve">(Options: + 10800 € si transmission à variation continue, +3700 € si prise de force avant, +  7000 € si pneus "grand volume", + 8500 € si autoguidage) </t>
    </r>
  </si>
  <si>
    <r>
      <t>Les charges fixes sont les frais liés à la décapitalisation du matériel (Valeur d'achat moins la valeur résiduelle) auxquels s'ajoutent les frais financiers, les frais de remisage et les frais d'assurance pour les automoteurs.
Pour la partie</t>
    </r>
    <r>
      <rPr>
        <b/>
        <sz val="12"/>
        <rFont val="Calibri"/>
        <family val="2"/>
      </rPr>
      <t xml:space="preserve"> amortissement (5, 7, 8, 10 ou 12 ans)</t>
    </r>
    <r>
      <rPr>
        <sz val="12"/>
        <rFont val="Calibri"/>
        <family val="2"/>
      </rPr>
      <t xml:space="preserve">, nous cumulons le total de la décote en fonction du taux choisi (10, 12, 15 ou 20%) puis nous lissons afin d'obtenir un amortissement linéaire annuel. Les </t>
    </r>
    <r>
      <rPr>
        <b/>
        <sz val="12"/>
        <rFont val="Calibri"/>
        <family val="2"/>
      </rPr>
      <t xml:space="preserve">frais financiers </t>
    </r>
    <r>
      <rPr>
        <sz val="12"/>
        <rFont val="Calibri"/>
        <family val="2"/>
      </rPr>
      <t>sont calculés sur le même principe de linéarisation à un taux de 4 % (</t>
    </r>
    <r>
      <rPr>
        <b/>
        <sz val="12"/>
        <rFont val="Calibri"/>
        <family val="2"/>
      </rPr>
      <t>Possibilité de modifier dans l'onglet "Coef charges fixes"</t>
    </r>
    <r>
      <rPr>
        <sz val="12"/>
        <rFont val="Calibri"/>
        <family val="2"/>
      </rPr>
      <t xml:space="preserve">).
Nous ajoutons à ces taux moyens annuels un taux de 0,30 % pour </t>
    </r>
    <r>
      <rPr>
        <b/>
        <sz val="12"/>
        <rFont val="Calibri"/>
        <family val="2"/>
      </rPr>
      <t>frais de remisage</t>
    </r>
    <r>
      <rPr>
        <sz val="12"/>
        <rFont val="Calibri"/>
        <family val="2"/>
      </rPr>
      <t xml:space="preserve"> du matériel (Bâtiment)
Les </t>
    </r>
    <r>
      <rPr>
        <b/>
        <sz val="12"/>
        <rFont val="Calibri"/>
        <family val="2"/>
      </rPr>
      <t>frais d'assurances</t>
    </r>
    <r>
      <rPr>
        <sz val="12"/>
        <rFont val="Calibri"/>
        <family val="2"/>
      </rPr>
      <t xml:space="preserve"> sont fixés à un taux de 0,70 % de la valeur à neuf des automoteurs (tracteurs, chargeurs télescopiques...)</t>
    </r>
  </si>
  <si>
    <r>
      <t xml:space="preserve">Le </t>
    </r>
    <r>
      <rPr>
        <b/>
        <sz val="12"/>
        <rFont val="Calibri"/>
        <family val="2"/>
      </rPr>
      <t>prix du GNR</t>
    </r>
    <r>
      <rPr>
        <sz val="12"/>
        <rFont val="Calibri"/>
        <family val="2"/>
      </rPr>
      <t xml:space="preserve"> varie fortement en cours d'année. Sur les 6 premiers mois de 2023, le prix moyen était d'environ </t>
    </r>
    <r>
      <rPr>
        <b/>
        <sz val="12"/>
        <rFont val="Calibri"/>
        <family val="2"/>
      </rPr>
      <t>1 € hors TVA, sans récupération de la TICPE</t>
    </r>
    <r>
      <rPr>
        <sz val="12"/>
        <rFont val="Calibri"/>
        <family val="2"/>
      </rPr>
      <t>. On est passé du minimum (0,92 € fin mai) au maximum (1,20 € en septembre)</t>
    </r>
  </si>
  <si>
    <t>&lt;13</t>
  </si>
  <si>
    <t>13 à 16</t>
  </si>
  <si>
    <t>&gt;16</t>
  </si>
  <si>
    <t>30 à 40</t>
  </si>
  <si>
    <t>&lt;26</t>
  </si>
  <si>
    <t>26 à 30</t>
  </si>
  <si>
    <t>&gt;30</t>
  </si>
  <si>
    <t>&lt;20</t>
  </si>
  <si>
    <t>20 à 25</t>
  </si>
  <si>
    <t>&gt;25</t>
  </si>
  <si>
    <t>&lt;36</t>
  </si>
  <si>
    <t>36 à 43</t>
  </si>
  <si>
    <t>&gt;43</t>
  </si>
  <si>
    <t>(1) Source  "Coût des matériels - 2023 - APCA Chambres d'agriculture". La valeur à neuf peut varier de + ou - 15%  (2) CRAN</t>
  </si>
  <si>
    <t xml:space="preserve">(1) Source  "Coût des matériels - 2023 - APCA Chambres d'agriculture". La valeur à neuf peut varier de + ou - 15% </t>
  </si>
  <si>
    <t>Semoir électrique, 16 descentes, éclateurs</t>
  </si>
  <si>
    <t>Semoir électrique, 8 descentes, éclateur</t>
  </si>
  <si>
    <r>
      <t xml:space="preserve">Les références sont fournies par EDT Normandie (Entrepreneurs des territoire). </t>
    </r>
    <r>
      <rPr>
        <i/>
        <sz val="12"/>
        <color rgb="FFFF0000"/>
        <rFont val="Calibri"/>
        <family val="2"/>
      </rPr>
      <t>Le tarif (2020)</t>
    </r>
    <r>
      <rPr>
        <i/>
        <sz val="12"/>
        <color theme="1"/>
        <rFont val="Calibri"/>
        <family val="2"/>
      </rPr>
      <t xml:space="preserve"> correspond à une prestation complète assurée par un professionnel. Vis-à-vis du calcul indicatif proposé en investissement individuel, l'ETA doit affecté un certain nombre de charges supplémentaires liées aux déplacements (frais de personnel, de traction, de carburant...) et à ses infrastructures (bâtiments, atelier, eau, électricité, personnel administratif, assurance professionnelle...). </t>
    </r>
  </si>
  <si>
    <t>(3) non actualisé -2020/2021</t>
  </si>
  <si>
    <t>Semoir électrique, trémie 100 l, pas de descentes</t>
  </si>
  <si>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significativement selon marque, options ...</t>
    </r>
  </si>
  <si>
    <r>
      <t>2) le coût du</t>
    </r>
    <r>
      <rPr>
        <b/>
        <i/>
        <sz val="11"/>
        <rFont val="Verdana"/>
        <family val="2"/>
      </rPr>
      <t xml:space="preserve"> tracteur</t>
    </r>
    <r>
      <rPr>
        <i/>
        <sz val="10"/>
        <rFont val="Verdana"/>
        <family val="2"/>
      </rPr>
      <t xml:space="preserve"> (calcul ou 1,1 à 1,6 €/10 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</si>
</sst>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164" formatCode="_-* #,##0.00\ _€_-;\-* #,##0.00\ _€_-;_-* &quot;-&quot;??\ _€_-;_-@_-"/>
    <numFmt numFmtId="165" formatCode="_-* #,##0.0\ &quot;€&quot;_-;\-* #,##0.0\ &quot;€&quot;_-;_-* &quot;-&quot;??\ &quot;€&quot;_-;_-@_-"/>
    <numFmt numFmtId="166" formatCode="_-* #,##0\ &quot;€&quot;_-;\-* #,##0\ &quot;€&quot;_-;_-* &quot;-&quot;??\ &quot;€&quot;_-;_-@_-"/>
    <numFmt numFmtId="167" formatCode="0.0"/>
    <numFmt numFmtId="168" formatCode="0&quot;F&quot;;\ \-0&quot;F&quot;"/>
    <numFmt numFmtId="169" formatCode="0.000"/>
    <numFmt numFmtId="170" formatCode="0.0000"/>
    <numFmt numFmtId="171" formatCode="0.0%"/>
  </numFmts>
  <fonts count="112" x14ac:knownFonts="1">
    <font>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b/>
      <sz val="11"/>
      <color theme="0"/>
      <name val="Calibri"/>
      <family val="2"/>
      <scheme val="minor"/>
    </font>
    <font>
      <sz val="10"/>
      <color theme="1"/>
      <name val="Arial Black"/>
      <family val="2"/>
    </font>
    <font>
      <sz val="11"/>
      <color indexed="8"/>
      <name val="Calibri"/>
      <family val="2"/>
    </font>
    <font>
      <b/>
      <sz val="11"/>
      <color theme="1"/>
      <name val="Verdana"/>
      <family val="2"/>
    </font>
    <font>
      <b/>
      <u/>
      <sz val="11"/>
      <color theme="1"/>
      <name val="Verdana"/>
      <family val="2"/>
    </font>
    <font>
      <sz val="11"/>
      <color theme="1"/>
      <name val="Verdana"/>
      <family val="2"/>
    </font>
    <font>
      <b/>
      <sz val="9"/>
      <color theme="1"/>
      <name val="Verdana"/>
      <family val="2"/>
    </font>
    <font>
      <sz val="9"/>
      <color theme="1"/>
      <name val="Verdana"/>
      <family val="2"/>
    </font>
    <font>
      <b/>
      <sz val="10"/>
      <color theme="1"/>
      <name val="Verdana"/>
      <family val="2"/>
    </font>
    <font>
      <sz val="10"/>
      <color theme="1"/>
      <name val="Verdana"/>
      <family val="2"/>
    </font>
    <font>
      <b/>
      <sz val="11"/>
      <color rgb="FFFF0000"/>
      <name val="Verdana"/>
      <family val="2"/>
    </font>
    <font>
      <b/>
      <sz val="9"/>
      <color rgb="FFFF0000"/>
      <name val="Verdana"/>
      <family val="2"/>
    </font>
    <font>
      <b/>
      <sz val="10"/>
      <color rgb="FFFF0000"/>
      <name val="Verdana"/>
      <family val="2"/>
    </font>
    <font>
      <b/>
      <sz val="10"/>
      <name val="Verdana"/>
      <family val="2"/>
    </font>
    <font>
      <b/>
      <sz val="9"/>
      <name val="Verdana"/>
      <family val="2"/>
    </font>
    <font>
      <b/>
      <sz val="10"/>
      <color rgb="FF0033CC"/>
      <name val="Verdana"/>
      <family val="2"/>
    </font>
    <font>
      <b/>
      <sz val="11"/>
      <color rgb="FF0070C0"/>
      <name val="Verdana"/>
      <family val="2"/>
    </font>
    <font>
      <b/>
      <sz val="14"/>
      <color theme="1"/>
      <name val="Verdana"/>
      <family val="2"/>
    </font>
    <font>
      <b/>
      <i/>
      <sz val="11"/>
      <color theme="1"/>
      <name val="Verdana"/>
      <family val="2"/>
    </font>
    <font>
      <i/>
      <sz val="11"/>
      <color theme="1"/>
      <name val="Verdana"/>
      <family val="2"/>
    </font>
    <font>
      <b/>
      <sz val="11"/>
      <color rgb="FF0033CC"/>
      <name val="Verdana"/>
      <family val="2"/>
    </font>
    <font>
      <b/>
      <sz val="12"/>
      <color rgb="FF0033CC"/>
      <name val="Verdana"/>
      <family val="2"/>
    </font>
    <font>
      <b/>
      <sz val="11"/>
      <color rgb="FFC00000"/>
      <name val="Verdana"/>
      <family val="2"/>
    </font>
    <font>
      <sz val="16"/>
      <color rgb="FFC00000"/>
      <name val="Arial Black"/>
      <family val="2"/>
    </font>
    <font>
      <b/>
      <sz val="12"/>
      <color rgb="FFC00000"/>
      <name val="Verdana"/>
      <family val="2"/>
    </font>
    <font>
      <b/>
      <sz val="14"/>
      <color rgb="FFC00000"/>
      <name val="Verdana"/>
      <family val="2"/>
    </font>
    <font>
      <sz val="12"/>
      <color rgb="FFC00000"/>
      <name val="Verdana"/>
      <family val="2"/>
    </font>
    <font>
      <b/>
      <sz val="10"/>
      <color rgb="FF0070C0"/>
      <name val="Verdana"/>
      <family val="2"/>
    </font>
    <font>
      <b/>
      <sz val="12"/>
      <color rgb="FF0070C0"/>
      <name val="Verdana"/>
      <family val="2"/>
    </font>
    <font>
      <b/>
      <sz val="14"/>
      <color rgb="FF0070C0"/>
      <name val="Verdana"/>
      <family val="2"/>
    </font>
    <font>
      <b/>
      <sz val="12"/>
      <color theme="1"/>
      <name val="Verdana"/>
      <family val="2"/>
    </font>
    <font>
      <b/>
      <sz val="14"/>
      <color theme="0"/>
      <name val="Verdana"/>
      <family val="2"/>
    </font>
    <font>
      <b/>
      <sz val="12"/>
      <name val="Verdana"/>
      <family val="2"/>
    </font>
    <font>
      <b/>
      <sz val="11"/>
      <name val="Verdana"/>
      <family val="2"/>
    </font>
    <font>
      <sz val="8"/>
      <color theme="1"/>
      <name val="Verdana"/>
      <family val="2"/>
    </font>
    <font>
      <sz val="10"/>
      <name val="Verdana"/>
      <family val="2"/>
    </font>
    <font>
      <i/>
      <sz val="10"/>
      <color theme="1"/>
      <name val="Calibri"/>
      <family val="2"/>
      <scheme val="minor"/>
    </font>
    <font>
      <i/>
      <sz val="10"/>
      <name val="Calibri"/>
      <family val="2"/>
      <scheme val="minor"/>
    </font>
    <font>
      <b/>
      <sz val="12"/>
      <color theme="0"/>
      <name val="Verdana"/>
      <family val="2"/>
    </font>
    <font>
      <b/>
      <sz val="18"/>
      <color rgb="FFC00000"/>
      <name val="Arial Black"/>
      <family val="2"/>
    </font>
    <font>
      <b/>
      <sz val="11"/>
      <color theme="0"/>
      <name val="Verdana"/>
      <family val="2"/>
    </font>
    <font>
      <b/>
      <sz val="9"/>
      <color rgb="FF0070C0"/>
      <name val="Verdana"/>
      <family val="2"/>
    </font>
    <font>
      <b/>
      <sz val="8"/>
      <color rgb="FF0070C0"/>
      <name val="Verdana"/>
      <family val="2"/>
    </font>
    <font>
      <i/>
      <sz val="9"/>
      <color theme="1"/>
      <name val="Verdana"/>
      <family val="2"/>
    </font>
    <font>
      <u/>
      <sz val="11"/>
      <color theme="10"/>
      <name val="Calibri"/>
      <family val="2"/>
      <scheme val="minor"/>
    </font>
    <font>
      <sz val="11"/>
      <color rgb="FF0070C0"/>
      <name val="Verdana"/>
      <family val="2"/>
    </font>
    <font>
      <b/>
      <sz val="11"/>
      <color theme="1"/>
      <name val="Calibri"/>
      <family val="2"/>
      <scheme val="minor"/>
    </font>
    <font>
      <i/>
      <sz val="11"/>
      <name val="Verdana"/>
      <family val="2"/>
    </font>
    <font>
      <b/>
      <i/>
      <sz val="11"/>
      <name val="Verdana"/>
      <family val="2"/>
    </font>
    <font>
      <i/>
      <sz val="10"/>
      <name val="Verdana"/>
      <family val="2"/>
    </font>
    <font>
      <b/>
      <sz val="18"/>
      <color indexed="10"/>
      <name val="Arial Black"/>
      <family val="2"/>
    </font>
    <font>
      <b/>
      <sz val="11"/>
      <color theme="1"/>
      <name val="Calibri"/>
      <family val="2"/>
    </font>
    <font>
      <b/>
      <sz val="12"/>
      <color indexed="8"/>
      <name val="Calibri"/>
      <family val="2"/>
    </font>
    <font>
      <sz val="12"/>
      <color indexed="8"/>
      <name val="Calibri"/>
      <family val="2"/>
    </font>
    <font>
      <b/>
      <sz val="14"/>
      <color indexed="8"/>
      <name val="Calibri"/>
      <family val="2"/>
    </font>
    <font>
      <sz val="14"/>
      <color indexed="8"/>
      <name val="Calibri"/>
      <family val="2"/>
    </font>
    <font>
      <sz val="12"/>
      <color theme="1"/>
      <name val="Calibri"/>
      <family val="2"/>
    </font>
    <font>
      <b/>
      <sz val="12"/>
      <color theme="1"/>
      <name val="Calibri"/>
      <family val="2"/>
    </font>
    <font>
      <b/>
      <sz val="14"/>
      <name val="Calibri"/>
      <family val="2"/>
    </font>
    <font>
      <sz val="12"/>
      <name val="Calibri"/>
      <family val="2"/>
    </font>
    <font>
      <b/>
      <sz val="12"/>
      <name val="Calibri"/>
      <family val="2"/>
    </font>
    <font>
      <b/>
      <i/>
      <sz val="14"/>
      <color indexed="8"/>
      <name val="Calibri"/>
      <family val="2"/>
    </font>
    <font>
      <i/>
      <sz val="12"/>
      <color theme="1"/>
      <name val="Calibri"/>
      <family val="2"/>
    </font>
    <font>
      <i/>
      <sz val="12"/>
      <color indexed="8"/>
      <name val="Calibri"/>
      <family val="2"/>
    </font>
    <font>
      <i/>
      <sz val="11"/>
      <color indexed="8"/>
      <name val="Calibri"/>
      <family val="2"/>
    </font>
    <font>
      <b/>
      <sz val="18"/>
      <color rgb="FFC00000"/>
      <name val="Calibri"/>
      <family val="2"/>
      <scheme val="minor"/>
    </font>
    <font>
      <b/>
      <sz val="18"/>
      <color theme="1"/>
      <name val="Calibri"/>
      <family val="2"/>
      <scheme val="minor"/>
    </font>
    <font>
      <b/>
      <sz val="11"/>
      <color rgb="FFFF0000"/>
      <name val="Calibri"/>
      <family val="2"/>
      <scheme val="minor"/>
    </font>
    <font>
      <b/>
      <sz val="14"/>
      <color rgb="FFC00000"/>
      <name val="Calibri"/>
      <family val="2"/>
      <scheme val="minor"/>
    </font>
    <font>
      <sz val="14"/>
      <color rgb="FFC00000"/>
      <name val="Arial Black"/>
      <family val="2"/>
    </font>
    <font>
      <sz val="12"/>
      <name val="Arial Black"/>
      <family val="2"/>
    </font>
    <font>
      <sz val="12"/>
      <color theme="1"/>
      <name val="Calibri"/>
      <family val="2"/>
      <scheme val="minor"/>
    </font>
    <font>
      <b/>
      <sz val="11"/>
      <name val="Calibri"/>
      <family val="2"/>
      <scheme val="minor"/>
    </font>
    <font>
      <b/>
      <sz val="11"/>
      <color rgb="FFFF0000"/>
      <name val="Arial Black"/>
      <family val="2"/>
    </font>
    <font>
      <b/>
      <sz val="12"/>
      <name val="Calibri"/>
      <family val="2"/>
      <scheme val="minor"/>
    </font>
    <font>
      <b/>
      <sz val="10"/>
      <color theme="0"/>
      <name val="Arial Black"/>
      <family val="2"/>
    </font>
    <font>
      <sz val="11"/>
      <name val="Calibri"/>
      <family val="2"/>
      <scheme val="minor"/>
    </font>
    <font>
      <b/>
      <sz val="11"/>
      <color theme="0"/>
      <name val="Arial Black"/>
      <family val="2"/>
    </font>
    <font>
      <sz val="9"/>
      <name val="Calibri"/>
      <family val="2"/>
      <scheme val="minor"/>
    </font>
    <font>
      <sz val="14"/>
      <color theme="1"/>
      <name val="Calibri"/>
      <family val="2"/>
      <scheme val="minor"/>
    </font>
    <font>
      <b/>
      <sz val="12"/>
      <name val="Arial Black"/>
      <family val="2"/>
    </font>
    <font>
      <b/>
      <sz val="14"/>
      <color rgb="FFFF0000"/>
      <name val="Calibri"/>
      <family val="2"/>
      <scheme val="minor"/>
    </font>
    <font>
      <b/>
      <sz val="14"/>
      <color rgb="FF0070C0"/>
      <name val="Calibri"/>
      <family val="2"/>
      <scheme val="minor"/>
    </font>
    <font>
      <b/>
      <sz val="12"/>
      <color rgb="FFFF0000"/>
      <name val="Calibri"/>
      <family val="2"/>
      <scheme val="minor"/>
    </font>
    <font>
      <b/>
      <sz val="12"/>
      <color rgb="FF0070C0"/>
      <name val="Calibri"/>
      <family val="2"/>
      <scheme val="minor"/>
    </font>
    <font>
      <b/>
      <sz val="10"/>
      <color rgb="FFFF0000"/>
      <name val="Arial Black"/>
      <family val="2"/>
    </font>
    <font>
      <b/>
      <sz val="10"/>
      <color rgb="FF0070C0"/>
      <name val="Arial Black"/>
      <family val="2"/>
    </font>
    <font>
      <sz val="12"/>
      <color theme="1"/>
      <name val="Arial Black"/>
      <family val="2"/>
    </font>
    <font>
      <sz val="12"/>
      <color rgb="FFFF0000"/>
      <name val="Calibri"/>
      <family val="2"/>
      <scheme val="minor"/>
    </font>
    <font>
      <b/>
      <sz val="11"/>
      <name val="Arial Black"/>
      <family val="2"/>
    </font>
    <font>
      <sz val="11"/>
      <color theme="0"/>
      <name val="Arial Black"/>
      <family val="2"/>
    </font>
    <font>
      <b/>
      <sz val="12"/>
      <color theme="0"/>
      <name val="Arial Black"/>
      <family val="2"/>
    </font>
    <font>
      <i/>
      <sz val="12"/>
      <color rgb="FFFF0000"/>
      <name val="Calibri"/>
      <family val="2"/>
    </font>
    <font>
      <sz val="10"/>
      <name val="Arial"/>
      <family val="2"/>
    </font>
    <font>
      <b/>
      <sz val="10"/>
      <name val="Arial"/>
      <family val="2"/>
    </font>
    <font>
      <b/>
      <sz val="10"/>
      <color theme="0"/>
      <name val="Arial"/>
      <family val="2"/>
    </font>
    <font>
      <b/>
      <sz val="11"/>
      <name val="Arial"/>
      <family val="2"/>
    </font>
    <font>
      <sz val="10"/>
      <color theme="0"/>
      <name val="Arial"/>
      <family val="2"/>
    </font>
    <font>
      <b/>
      <sz val="11"/>
      <color theme="0"/>
      <name val="Arial"/>
      <family val="2"/>
    </font>
    <font>
      <sz val="10"/>
      <name val="MS Sans Serif"/>
    </font>
    <font>
      <i/>
      <sz val="10"/>
      <name val="Arial"/>
      <family val="2"/>
    </font>
    <font>
      <i/>
      <sz val="9"/>
      <name val="Arial"/>
      <family val="2"/>
    </font>
    <font>
      <i/>
      <sz val="9"/>
      <name val="Calibri"/>
      <family val="2"/>
      <scheme val="minor"/>
    </font>
    <font>
      <i/>
      <sz val="10"/>
      <color rgb="FFFF0000"/>
      <name val="Calibri"/>
      <family val="2"/>
      <scheme val="minor"/>
    </font>
  </fonts>
  <fills count="2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FFF99"/>
        <bgColor indexed="64"/>
      </patternFill>
    </fill>
    <fill>
      <patternFill patternType="solid">
        <fgColor indexed="10"/>
        <bgColor indexed="64"/>
      </patternFill>
    </fill>
    <fill>
      <patternFill patternType="solid">
        <fgColor indexed="13"/>
        <bgColor indexed="64"/>
      </patternFill>
    </fill>
    <fill>
      <patternFill patternType="solid">
        <fgColor indexed="51"/>
        <bgColor indexed="64"/>
      </patternFill>
    </fill>
    <fill>
      <patternFill patternType="solid">
        <fgColor indexed="22"/>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rgb="FF00B05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right/>
      <top style="medium">
        <color theme="0"/>
      </top>
      <bottom/>
      <diagonal/>
    </border>
    <border>
      <left/>
      <right/>
      <top/>
      <bottom style="medium">
        <color theme="0"/>
      </bottom>
      <diagonal/>
    </border>
  </borders>
  <cellStyleXfs count="11">
    <xf numFmtId="0" fontId="0"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52" fillId="0" borderId="0" applyNumberFormat="0" applyFill="0" applyBorder="0" applyAlignment="0" applyProtection="0"/>
    <xf numFmtId="0" fontId="10" fillId="0" borderId="0"/>
    <xf numFmtId="0" fontId="101" fillId="0" borderId="0"/>
    <xf numFmtId="9" fontId="107" fillId="0" borderId="0" applyFont="0" applyFill="0" applyBorder="0" applyAlignment="0" applyProtection="0"/>
  </cellStyleXfs>
  <cellXfs count="613">
    <xf numFmtId="0" fontId="0" fillId="0" borderId="0" xfId="0"/>
    <xf numFmtId="0" fontId="0" fillId="6" borderId="0" xfId="0" applyFill="1"/>
    <xf numFmtId="0" fontId="0" fillId="6" borderId="0" xfId="0" applyFill="1" applyBorder="1" applyAlignment="1">
      <alignment horizontal="center" vertical="center"/>
    </xf>
    <xf numFmtId="166" fontId="0" fillId="6" borderId="0" xfId="1" applyNumberFormat="1" applyFont="1" applyFill="1" applyBorder="1" applyAlignment="1">
      <alignment horizontal="center" vertical="center"/>
    </xf>
    <xf numFmtId="0" fontId="0" fillId="6" borderId="0" xfId="0" applyFill="1" applyBorder="1" applyAlignment="1">
      <alignment horizontal="center"/>
    </xf>
    <xf numFmtId="165" fontId="0" fillId="6" borderId="0" xfId="0" applyNumberFormat="1" applyFill="1" applyBorder="1" applyAlignment="1">
      <alignment horizontal="center"/>
    </xf>
    <xf numFmtId="0" fontId="0" fillId="6" borderId="0" xfId="0" applyFill="1" applyBorder="1"/>
    <xf numFmtId="0" fontId="2" fillId="6" borderId="0" xfId="0" applyFont="1" applyFill="1" applyBorder="1" applyAlignment="1">
      <alignment horizontal="left" wrapText="1"/>
    </xf>
    <xf numFmtId="0" fontId="4" fillId="6" borderId="0" xfId="0" applyFont="1" applyFill="1" applyBorder="1"/>
    <xf numFmtId="9" fontId="0" fillId="0" borderId="0" xfId="3" applyFont="1"/>
    <xf numFmtId="9" fontId="0" fillId="0" borderId="0" xfId="3" applyFont="1" applyFill="1" applyBorder="1"/>
    <xf numFmtId="0" fontId="0" fillId="6" borderId="0" xfId="0" applyFill="1" applyBorder="1" applyAlignment="1">
      <alignment horizontal="center" vertical="center" wrapText="1"/>
    </xf>
    <xf numFmtId="0" fontId="7" fillId="6" borderId="0" xfId="0" applyFont="1" applyFill="1" applyBorder="1" applyAlignment="1">
      <alignment vertical="center" wrapText="1"/>
    </xf>
    <xf numFmtId="0" fontId="0" fillId="0" borderId="0" xfId="0" applyBorder="1"/>
    <xf numFmtId="0" fontId="6" fillId="6" borderId="0" xfId="0" applyFont="1" applyFill="1" applyBorder="1" applyAlignment="1">
      <alignment horizontal="center"/>
    </xf>
    <xf numFmtId="0" fontId="8" fillId="6" borderId="0" xfId="0" applyFont="1" applyFill="1" applyBorder="1" applyAlignment="1">
      <alignment horizontal="center"/>
    </xf>
    <xf numFmtId="0" fontId="2" fillId="6" borderId="0" xfId="0" applyFont="1" applyFill="1" applyBorder="1" applyAlignment="1"/>
    <xf numFmtId="0" fontId="5" fillId="6" borderId="0" xfId="0" applyFont="1" applyFill="1" applyBorder="1" applyAlignment="1"/>
    <xf numFmtId="0" fontId="3" fillId="6" borderId="0" xfId="0" applyFont="1" applyFill="1" applyBorder="1" applyAlignment="1"/>
    <xf numFmtId="0" fontId="11" fillId="6" borderId="0" xfId="0" applyFont="1" applyFill="1" applyBorder="1" applyAlignment="1">
      <alignment horizontal="center"/>
    </xf>
    <xf numFmtId="0" fontId="11" fillId="6" borderId="0" xfId="0" applyFont="1" applyFill="1" applyBorder="1"/>
    <xf numFmtId="0" fontId="13" fillId="0" borderId="0" xfId="0" applyFont="1"/>
    <xf numFmtId="0" fontId="13" fillId="6" borderId="0" xfId="0" applyFont="1" applyFill="1" applyBorder="1"/>
    <xf numFmtId="0" fontId="13" fillId="6" borderId="0" xfId="0" applyFont="1" applyFill="1"/>
    <xf numFmtId="0" fontId="11" fillId="6" borderId="0" xfId="0" applyFont="1" applyFill="1" applyBorder="1" applyAlignment="1">
      <alignment horizontal="right"/>
    </xf>
    <xf numFmtId="0" fontId="13" fillId="6" borderId="0" xfId="0" applyFont="1" applyFill="1" applyBorder="1" applyAlignment="1">
      <alignment horizontal="left" wrapText="1"/>
    </xf>
    <xf numFmtId="0" fontId="16" fillId="6" borderId="0" xfId="0" applyFont="1" applyFill="1" applyBorder="1"/>
    <xf numFmtId="0" fontId="17" fillId="6" borderId="0" xfId="0" applyFont="1" applyFill="1" applyBorder="1"/>
    <xf numFmtId="0" fontId="14" fillId="6" borderId="0" xfId="0" applyFont="1" applyFill="1" applyBorder="1"/>
    <xf numFmtId="0" fontId="15" fillId="6" borderId="0" xfId="0" applyFont="1" applyFill="1" applyBorder="1"/>
    <xf numFmtId="0" fontId="16" fillId="7" borderId="0" xfId="0" applyFont="1" applyFill="1" applyBorder="1" applyAlignment="1" applyProtection="1">
      <alignment horizontal="center"/>
      <protection locked="0" hidden="1"/>
    </xf>
    <xf numFmtId="1" fontId="16" fillId="6" borderId="0" xfId="0" applyNumberFormat="1" applyFont="1" applyFill="1" applyBorder="1" applyAlignment="1">
      <alignment horizontal="center"/>
    </xf>
    <xf numFmtId="167" fontId="16" fillId="6" borderId="0" xfId="0" applyNumberFormat="1" applyFont="1" applyFill="1" applyBorder="1" applyAlignment="1">
      <alignment horizontal="center"/>
    </xf>
    <xf numFmtId="0" fontId="13" fillId="0" borderId="0" xfId="0" applyFont="1" applyBorder="1"/>
    <xf numFmtId="0" fontId="27" fillId="6" borderId="0" xfId="0" applyFont="1" applyFill="1" applyBorder="1" applyAlignment="1">
      <alignment vertical="center" wrapText="1"/>
    </xf>
    <xf numFmtId="0" fontId="27" fillId="6"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xf numFmtId="0" fontId="18" fillId="6" borderId="0" xfId="0" applyFont="1" applyFill="1" applyBorder="1" applyAlignment="1" applyProtection="1">
      <protection locked="0" hidden="1"/>
    </xf>
    <xf numFmtId="167" fontId="28" fillId="6" borderId="0" xfId="0" applyNumberFormat="1" applyFont="1" applyFill="1" applyBorder="1"/>
    <xf numFmtId="165" fontId="46" fillId="6" borderId="0" xfId="1" applyNumberFormat="1" applyFont="1" applyFill="1" applyBorder="1" applyAlignment="1"/>
    <xf numFmtId="167" fontId="46" fillId="9" borderId="6" xfId="2" applyNumberFormat="1" applyFont="1" applyFill="1" applyBorder="1" applyAlignment="1"/>
    <xf numFmtId="165" fontId="46" fillId="9" borderId="7" xfId="1" applyNumberFormat="1" applyFont="1" applyFill="1" applyBorder="1" applyAlignment="1"/>
    <xf numFmtId="0" fontId="25" fillId="6" borderId="0" xfId="0" applyFont="1" applyFill="1" applyBorder="1" applyAlignment="1">
      <alignment horizontal="right" vertical="center"/>
    </xf>
    <xf numFmtId="0" fontId="41" fillId="0" borderId="0" xfId="0" applyFont="1" applyFill="1" applyBorder="1" applyAlignment="1">
      <alignment horizontal="center" vertical="center"/>
    </xf>
    <xf numFmtId="0" fontId="51" fillId="6" borderId="0" xfId="0" applyFont="1" applyFill="1" applyBorder="1"/>
    <xf numFmtId="0" fontId="52" fillId="0" borderId="0" xfId="7"/>
    <xf numFmtId="0" fontId="50" fillId="5" borderId="1" xfId="0" applyFont="1" applyFill="1" applyBorder="1" applyAlignment="1">
      <alignment horizontal="center" vertical="center"/>
    </xf>
    <xf numFmtId="0" fontId="28" fillId="7" borderId="0" xfId="0" applyFont="1" applyFill="1" applyBorder="1" applyAlignment="1" applyProtection="1">
      <alignment horizontal="center" wrapText="1"/>
      <protection locked="0" hidden="1"/>
    </xf>
    <xf numFmtId="0" fontId="47" fillId="5" borderId="0" xfId="0" applyFont="1" applyFill="1" applyBorder="1" applyAlignment="1">
      <alignment wrapText="1"/>
    </xf>
    <xf numFmtId="0" fontId="38" fillId="3" borderId="1" xfId="0" applyFont="1" applyFill="1" applyBorder="1" applyAlignment="1">
      <alignment horizontal="center"/>
    </xf>
    <xf numFmtId="0" fontId="38" fillId="4" borderId="1" xfId="0" applyFont="1" applyFill="1" applyBorder="1" applyAlignment="1">
      <alignment horizontal="center"/>
    </xf>
    <xf numFmtId="0" fontId="38" fillId="2" borderId="1" xfId="0" applyFont="1" applyFill="1" applyBorder="1" applyAlignment="1">
      <alignment horizontal="center"/>
    </xf>
    <xf numFmtId="0" fontId="21" fillId="5" borderId="1" xfId="0" applyFont="1" applyFill="1" applyBorder="1" applyAlignment="1">
      <alignment horizontal="center"/>
    </xf>
    <xf numFmtId="0" fontId="36" fillId="3" borderId="1" xfId="0" applyFont="1" applyFill="1" applyBorder="1" applyAlignment="1">
      <alignment horizontal="center"/>
    </xf>
    <xf numFmtId="0" fontId="36" fillId="4" borderId="1" xfId="0" applyFont="1" applyFill="1" applyBorder="1" applyAlignment="1">
      <alignment horizontal="center"/>
    </xf>
    <xf numFmtId="0" fontId="36" fillId="2" borderId="1" xfId="0" applyFont="1" applyFill="1" applyBorder="1" applyAlignment="1">
      <alignment horizontal="center"/>
    </xf>
    <xf numFmtId="0" fontId="35" fillId="5" borderId="1" xfId="0" applyFont="1" applyFill="1" applyBorder="1" applyAlignment="1">
      <alignment horizontal="center" wrapText="1"/>
    </xf>
    <xf numFmtId="167" fontId="28" fillId="8" borderId="1" xfId="0" applyNumberFormat="1" applyFont="1" applyFill="1" applyBorder="1" applyAlignment="1">
      <alignment horizontal="center" vertical="center"/>
    </xf>
    <xf numFmtId="167" fontId="28" fillId="8" borderId="1" xfId="0" applyNumberFormat="1" applyFont="1" applyFill="1" applyBorder="1" applyAlignment="1">
      <alignment horizontal="center" vertical="center" wrapText="1"/>
    </xf>
    <xf numFmtId="167" fontId="48" fillId="9" borderId="1" xfId="0" applyNumberFormat="1" applyFont="1" applyFill="1" applyBorder="1" applyAlignment="1">
      <alignment horizontal="right"/>
    </xf>
    <xf numFmtId="165" fontId="46" fillId="9" borderId="1" xfId="1" applyNumberFormat="1" applyFont="1" applyFill="1" applyBorder="1" applyAlignment="1"/>
    <xf numFmtId="167" fontId="46" fillId="9" borderId="1" xfId="1" applyNumberFormat="1" applyFont="1" applyFill="1" applyBorder="1" applyAlignment="1"/>
    <xf numFmtId="167" fontId="33" fillId="4" borderId="7" xfId="0" applyNumberFormat="1" applyFont="1" applyFill="1" applyBorder="1" applyAlignment="1">
      <alignment horizontal="center"/>
    </xf>
    <xf numFmtId="0" fontId="32" fillId="4" borderId="7" xfId="0" applyFont="1" applyFill="1" applyBorder="1"/>
    <xf numFmtId="0" fontId="34" fillId="4" borderId="4" xfId="0" applyFont="1" applyFill="1" applyBorder="1"/>
    <xf numFmtId="0" fontId="27" fillId="6" borderId="3" xfId="0" applyFont="1" applyFill="1" applyBorder="1" applyAlignment="1">
      <alignment horizontal="right"/>
    </xf>
    <xf numFmtId="0" fontId="11" fillId="6" borderId="3" xfId="0" applyFont="1" applyFill="1" applyBorder="1"/>
    <xf numFmtId="0" fontId="11" fillId="6" borderId="15" xfId="0" applyFont="1" applyFill="1" applyBorder="1"/>
    <xf numFmtId="0" fontId="13" fillId="6" borderId="2" xfId="0" applyFont="1" applyFill="1" applyBorder="1"/>
    <xf numFmtId="0" fontId="11" fillId="6" borderId="12" xfId="0" applyFont="1" applyFill="1" applyBorder="1"/>
    <xf numFmtId="0" fontId="14" fillId="6" borderId="12" xfId="0" applyFont="1" applyFill="1" applyBorder="1"/>
    <xf numFmtId="0" fontId="15" fillId="6" borderId="12" xfId="0" applyFont="1" applyFill="1" applyBorder="1"/>
    <xf numFmtId="0" fontId="13" fillId="6" borderId="8" xfId="0" applyFont="1" applyFill="1" applyBorder="1"/>
    <xf numFmtId="0" fontId="13" fillId="6" borderId="9" xfId="0" applyFont="1" applyFill="1" applyBorder="1"/>
    <xf numFmtId="0" fontId="30" fillId="0" borderId="9" xfId="0" applyFont="1" applyFill="1" applyBorder="1" applyAlignment="1"/>
    <xf numFmtId="0" fontId="30" fillId="6" borderId="9" xfId="0" applyFont="1" applyFill="1" applyBorder="1" applyAlignment="1"/>
    <xf numFmtId="0" fontId="25" fillId="6" borderId="3" xfId="0" applyFont="1" applyFill="1" applyBorder="1" applyAlignment="1"/>
    <xf numFmtId="0" fontId="11" fillId="6" borderId="3" xfId="0" applyFont="1" applyFill="1" applyBorder="1" applyAlignment="1">
      <alignment horizontal="center"/>
    </xf>
    <xf numFmtId="0" fontId="16" fillId="7" borderId="3" xfId="0" applyFont="1" applyFill="1" applyBorder="1" applyAlignment="1" applyProtection="1">
      <alignment horizontal="center"/>
      <protection locked="0" hidden="1"/>
    </xf>
    <xf numFmtId="0" fontId="14" fillId="6" borderId="3" xfId="0" applyFont="1" applyFill="1" applyBorder="1"/>
    <xf numFmtId="0" fontId="14" fillId="6" borderId="15" xfId="0" applyFont="1" applyFill="1" applyBorder="1"/>
    <xf numFmtId="0" fontId="0" fillId="0" borderId="9" xfId="0" applyBorder="1"/>
    <xf numFmtId="0" fontId="19" fillId="8" borderId="8" xfId="0" applyFont="1" applyFill="1" applyBorder="1" applyAlignment="1">
      <alignment vertical="center" wrapText="1"/>
    </xf>
    <xf numFmtId="0" fontId="19" fillId="8" borderId="10" xfId="0" applyFont="1" applyFill="1" applyBorder="1" applyAlignment="1">
      <alignment vertical="center" wrapText="1"/>
    </xf>
    <xf numFmtId="0" fontId="35" fillId="5" borderId="1" xfId="0" applyFont="1" applyFill="1" applyBorder="1" applyAlignment="1">
      <alignment horizontal="center"/>
    </xf>
    <xf numFmtId="0" fontId="49" fillId="5" borderId="1" xfId="0" applyFont="1" applyFill="1" applyBorder="1" applyAlignment="1">
      <alignment horizontal="center"/>
    </xf>
    <xf numFmtId="0" fontId="31" fillId="6" borderId="0" xfId="0" applyFont="1" applyFill="1" applyBorder="1" applyAlignment="1">
      <alignment horizontal="left"/>
    </xf>
    <xf numFmtId="0" fontId="16" fillId="5" borderId="1" xfId="0" applyFont="1" applyFill="1" applyBorder="1" applyAlignment="1">
      <alignment horizontal="center" vertical="center" wrapText="1"/>
    </xf>
    <xf numFmtId="0" fontId="31" fillId="6" borderId="0" xfId="0" applyFont="1" applyFill="1" applyBorder="1" applyAlignment="1">
      <alignment horizontal="left"/>
    </xf>
    <xf numFmtId="0" fontId="16" fillId="5" borderId="1" xfId="0" applyFont="1" applyFill="1" applyBorder="1" applyAlignment="1">
      <alignment horizontal="center" vertical="center" wrapText="1"/>
    </xf>
    <xf numFmtId="0" fontId="35" fillId="5" borderId="1" xfId="0" applyFont="1" applyFill="1" applyBorder="1" applyAlignment="1">
      <alignment horizontal="center"/>
    </xf>
    <xf numFmtId="0" fontId="49" fillId="5" borderId="1" xfId="0" applyFont="1" applyFill="1" applyBorder="1" applyAlignment="1">
      <alignment horizontal="center"/>
    </xf>
    <xf numFmtId="0" fontId="19" fillId="8" borderId="2" xfId="0" applyFont="1" applyFill="1" applyBorder="1" applyAlignment="1">
      <alignment vertical="center" wrapText="1"/>
    </xf>
    <xf numFmtId="0" fontId="19" fillId="8" borderId="12" xfId="0" applyFont="1" applyFill="1" applyBorder="1" applyAlignment="1">
      <alignment vertical="center" wrapText="1"/>
    </xf>
    <xf numFmtId="167" fontId="28" fillId="8" borderId="1" xfId="0" applyNumberFormat="1" applyFont="1" applyFill="1" applyBorder="1" applyAlignment="1" applyProtection="1">
      <alignment horizontal="center" vertical="center"/>
    </xf>
    <xf numFmtId="0" fontId="16" fillId="5" borderId="1" xfId="0" applyFont="1" applyFill="1" applyBorder="1" applyAlignment="1">
      <alignment horizontal="center" vertical="center" wrapText="1"/>
    </xf>
    <xf numFmtId="0" fontId="10" fillId="10" borderId="0" xfId="8" applyFill="1"/>
    <xf numFmtId="0" fontId="10" fillId="0" borderId="0" xfId="8"/>
    <xf numFmtId="0" fontId="58" fillId="10" borderId="0" xfId="8" applyFont="1" applyFill="1" applyAlignment="1">
      <alignment horizontal="center" wrapText="1"/>
    </xf>
    <xf numFmtId="0" fontId="59" fillId="10" borderId="0" xfId="8" applyFont="1" applyFill="1" applyAlignment="1">
      <alignment horizontal="center"/>
    </xf>
    <xf numFmtId="0" fontId="62" fillId="12" borderId="0" xfId="8" applyFont="1" applyFill="1"/>
    <xf numFmtId="0" fontId="10" fillId="12" borderId="0" xfId="8" applyFill="1"/>
    <xf numFmtId="0" fontId="71" fillId="6" borderId="0" xfId="8" applyFont="1" applyFill="1" applyAlignment="1">
      <alignment horizontal="left" wrapText="1"/>
    </xf>
    <xf numFmtId="0" fontId="68" fillId="2" borderId="0" xfId="8" applyFont="1" applyFill="1" applyAlignment="1">
      <alignment horizontal="left"/>
    </xf>
    <xf numFmtId="0" fontId="66" fillId="2" borderId="0" xfId="8" applyFont="1" applyFill="1" applyAlignment="1">
      <alignment horizontal="left"/>
    </xf>
    <xf numFmtId="0" fontId="66" fillId="8" borderId="0" xfId="8" applyFont="1" applyFill="1" applyAlignment="1">
      <alignment horizontal="left"/>
    </xf>
    <xf numFmtId="0" fontId="67" fillId="8" borderId="0" xfId="8" applyFont="1" applyFill="1" applyAlignment="1">
      <alignment horizontal="left"/>
    </xf>
    <xf numFmtId="0" fontId="10" fillId="6" borderId="0" xfId="8" applyFill="1"/>
    <xf numFmtId="0" fontId="52" fillId="6" borderId="7" xfId="7" applyFill="1" applyBorder="1"/>
    <xf numFmtId="0" fontId="10" fillId="6" borderId="7" xfId="8" applyFill="1" applyBorder="1"/>
    <xf numFmtId="0" fontId="10" fillId="6" borderId="4" xfId="8" applyFill="1" applyBorder="1"/>
    <xf numFmtId="0" fontId="5" fillId="6" borderId="0" xfId="0" applyFont="1" applyFill="1"/>
    <xf numFmtId="0" fontId="3" fillId="6" borderId="0" xfId="0" applyFont="1" applyFill="1"/>
    <xf numFmtId="0" fontId="74" fillId="6" borderId="0" xfId="0" applyFont="1" applyFill="1"/>
    <xf numFmtId="0" fontId="75" fillId="0" borderId="16" xfId="0" applyFont="1" applyBorder="1"/>
    <xf numFmtId="0" fontId="75" fillId="0" borderId="17" xfId="0" applyFont="1" applyBorder="1"/>
    <xf numFmtId="0" fontId="3" fillId="6" borderId="0" xfId="0" applyFont="1" applyFill="1" applyAlignment="1">
      <alignment vertical="center"/>
    </xf>
    <xf numFmtId="0" fontId="74" fillId="6" borderId="0" xfId="0" applyFont="1" applyFill="1" applyAlignment="1">
      <alignment wrapText="1"/>
    </xf>
    <xf numFmtId="0" fontId="80" fillId="2" borderId="28" xfId="0" applyFont="1" applyFill="1" applyBorder="1" applyAlignment="1">
      <alignment horizontal="center"/>
    </xf>
    <xf numFmtId="0" fontId="54" fillId="4" borderId="28" xfId="0" applyFont="1" applyFill="1" applyBorder="1" applyAlignment="1">
      <alignment horizontal="center"/>
    </xf>
    <xf numFmtId="0" fontId="54" fillId="3" borderId="28" xfId="0" applyFont="1" applyFill="1" applyBorder="1" applyAlignment="1">
      <alignment horizontal="center"/>
    </xf>
    <xf numFmtId="0" fontId="75" fillId="5" borderId="30" xfId="0" applyFont="1" applyFill="1" applyBorder="1" applyAlignment="1">
      <alignment horizontal="center"/>
    </xf>
    <xf numFmtId="0" fontId="75" fillId="5" borderId="13" xfId="0" applyFont="1" applyFill="1" applyBorder="1" applyAlignment="1">
      <alignment horizontal="center"/>
    </xf>
    <xf numFmtId="0" fontId="75" fillId="5" borderId="31" xfId="0" applyFont="1" applyFill="1" applyBorder="1" applyAlignment="1">
      <alignment horizontal="center"/>
    </xf>
    <xf numFmtId="0" fontId="54" fillId="8" borderId="32" xfId="0" applyFont="1" applyFill="1" applyBorder="1" applyAlignment="1">
      <alignment horizontal="center" vertical="center"/>
    </xf>
    <xf numFmtId="166" fontId="75" fillId="0" borderId="24" xfId="1" applyNumberFormat="1" applyFont="1" applyBorder="1" applyAlignment="1">
      <alignment horizontal="center" vertical="center"/>
    </xf>
    <xf numFmtId="165" fontId="75" fillId="2" borderId="33" xfId="1" applyNumberFormat="1" applyFont="1" applyFill="1" applyBorder="1" applyAlignment="1"/>
    <xf numFmtId="165" fontId="75" fillId="4" borderId="33" xfId="1" applyNumberFormat="1" applyFont="1" applyFill="1" applyBorder="1" applyAlignment="1"/>
    <xf numFmtId="165" fontId="75" fillId="3" borderId="33" xfId="1" applyNumberFormat="1" applyFont="1" applyFill="1" applyBorder="1" applyAlignment="1"/>
    <xf numFmtId="165" fontId="75" fillId="0" borderId="25" xfId="1" applyNumberFormat="1" applyFont="1" applyBorder="1" applyAlignment="1">
      <alignment horizontal="center" vertical="center"/>
    </xf>
    <xf numFmtId="167" fontId="75" fillId="0" borderId="34" xfId="0" applyNumberFormat="1" applyFont="1" applyBorder="1" applyAlignment="1">
      <alignment horizontal="center" vertical="center"/>
    </xf>
    <xf numFmtId="167" fontId="75" fillId="6" borderId="33" xfId="0" applyNumberFormat="1" applyFont="1" applyFill="1" applyBorder="1" applyAlignment="1">
      <alignment horizontal="center" vertical="center" wrapText="1"/>
    </xf>
    <xf numFmtId="167" fontId="75" fillId="6" borderId="35" xfId="0" applyNumberFormat="1" applyFont="1" applyFill="1" applyBorder="1" applyAlignment="1">
      <alignment horizontal="center" vertical="center" wrapText="1"/>
    </xf>
    <xf numFmtId="0" fontId="54" fillId="8" borderId="36" xfId="0" applyFont="1" applyFill="1" applyBorder="1" applyAlignment="1">
      <alignment horizontal="center" vertical="center"/>
    </xf>
    <xf numFmtId="166" fontId="75" fillId="5" borderId="3" xfId="1" applyNumberFormat="1" applyFont="1" applyFill="1" applyBorder="1" applyAlignment="1">
      <alignment vertical="center"/>
    </xf>
    <xf numFmtId="165" fontId="75" fillId="2" borderId="1" xfId="1" applyNumberFormat="1" applyFont="1" applyFill="1" applyBorder="1" applyAlignment="1"/>
    <xf numFmtId="165" fontId="75" fillId="4" borderId="1" xfId="1" applyNumberFormat="1" applyFont="1" applyFill="1" applyBorder="1" applyAlignment="1"/>
    <xf numFmtId="165" fontId="75" fillId="3" borderId="1" xfId="1" applyNumberFormat="1" applyFont="1" applyFill="1" applyBorder="1" applyAlignment="1"/>
    <xf numFmtId="165" fontId="75" fillId="5" borderId="37" xfId="1" applyNumberFormat="1" applyFont="1" applyFill="1" applyBorder="1" applyAlignment="1">
      <alignment vertical="center"/>
    </xf>
    <xf numFmtId="167" fontId="75" fillId="5" borderId="30" xfId="0" applyNumberFormat="1" applyFont="1" applyFill="1" applyBorder="1" applyAlignment="1">
      <alignment horizontal="center" vertical="center"/>
    </xf>
    <xf numFmtId="167" fontId="75" fillId="5" borderId="13" xfId="0" applyNumberFormat="1" applyFont="1" applyFill="1" applyBorder="1" applyAlignment="1">
      <alignment horizontal="center" vertical="center" wrapText="1"/>
    </xf>
    <xf numFmtId="167" fontId="75" fillId="5" borderId="31" xfId="0" applyNumberFormat="1" applyFont="1" applyFill="1" applyBorder="1" applyAlignment="1">
      <alignment horizontal="center" vertical="center" wrapText="1"/>
    </xf>
    <xf numFmtId="0" fontId="54" fillId="8" borderId="38" xfId="0" applyFont="1" applyFill="1" applyBorder="1" applyAlignment="1">
      <alignment horizontal="center" vertical="center"/>
    </xf>
    <xf numFmtId="166" fontId="75" fillId="0" borderId="7" xfId="1" applyNumberFormat="1" applyFont="1" applyBorder="1" applyAlignment="1">
      <alignment horizontal="center" vertical="center"/>
    </xf>
    <xf numFmtId="165" fontId="75" fillId="0" borderId="39" xfId="1" applyNumberFormat="1" applyFont="1" applyBorder="1" applyAlignment="1">
      <alignment horizontal="center" vertical="center"/>
    </xf>
    <xf numFmtId="167" fontId="75" fillId="0" borderId="40" xfId="0" applyNumberFormat="1" applyFont="1" applyBorder="1" applyAlignment="1">
      <alignment horizontal="center" vertical="center"/>
    </xf>
    <xf numFmtId="167" fontId="75" fillId="6" borderId="1" xfId="0" applyNumberFormat="1" applyFont="1" applyFill="1" applyBorder="1" applyAlignment="1">
      <alignment horizontal="center" vertical="center" wrapText="1"/>
    </xf>
    <xf numFmtId="167" fontId="75" fillId="6" borderId="41" xfId="0" applyNumberFormat="1" applyFont="1" applyFill="1" applyBorder="1" applyAlignment="1">
      <alignment horizontal="center" vertical="center" wrapText="1"/>
    </xf>
    <xf numFmtId="167" fontId="75" fillId="5" borderId="40" xfId="0" applyNumberFormat="1" applyFont="1" applyFill="1" applyBorder="1" applyAlignment="1">
      <alignment horizontal="center" vertical="center"/>
    </xf>
    <xf numFmtId="167" fontId="75" fillId="5" borderId="1" xfId="0" applyNumberFormat="1" applyFont="1" applyFill="1" applyBorder="1" applyAlignment="1">
      <alignment horizontal="center" vertical="center" wrapText="1"/>
    </xf>
    <xf numFmtId="167" fontId="75" fillId="5" borderId="41" xfId="0" applyNumberFormat="1" applyFont="1" applyFill="1" applyBorder="1" applyAlignment="1">
      <alignment horizontal="center" vertical="center" wrapText="1"/>
    </xf>
    <xf numFmtId="0" fontId="54" fillId="8" borderId="42" xfId="0" applyFont="1" applyFill="1" applyBorder="1" applyAlignment="1">
      <alignment horizontal="center" vertical="center" wrapText="1"/>
    </xf>
    <xf numFmtId="166" fontId="75" fillId="6" borderId="43" xfId="1" applyNumberFormat="1" applyFont="1" applyFill="1" applyBorder="1" applyAlignment="1">
      <alignment horizontal="center" vertical="center"/>
    </xf>
    <xf numFmtId="165" fontId="75" fillId="2" borderId="28" xfId="1" applyNumberFormat="1" applyFont="1" applyFill="1" applyBorder="1" applyAlignment="1"/>
    <xf numFmtId="165" fontId="75" fillId="4" borderId="28" xfId="1" applyNumberFormat="1" applyFont="1" applyFill="1" applyBorder="1" applyAlignment="1"/>
    <xf numFmtId="165" fontId="75" fillId="3" borderId="28" xfId="1" applyNumberFormat="1" applyFont="1" applyFill="1" applyBorder="1" applyAlignment="1"/>
    <xf numFmtId="165" fontId="75" fillId="6" borderId="44" xfId="1" applyNumberFormat="1" applyFont="1" applyFill="1" applyBorder="1" applyAlignment="1">
      <alignment vertical="center"/>
    </xf>
    <xf numFmtId="167" fontId="75" fillId="6" borderId="45" xfId="0" applyNumberFormat="1" applyFont="1" applyFill="1" applyBorder="1" applyAlignment="1">
      <alignment horizontal="center" vertical="center"/>
    </xf>
    <xf numFmtId="167" fontId="75" fillId="6" borderId="28" xfId="0" applyNumberFormat="1" applyFont="1" applyFill="1" applyBorder="1" applyAlignment="1">
      <alignment horizontal="center" vertical="center" wrapText="1"/>
    </xf>
    <xf numFmtId="167" fontId="75" fillId="6" borderId="46" xfId="0" applyNumberFormat="1" applyFont="1" applyFill="1" applyBorder="1" applyAlignment="1">
      <alignment horizontal="center" vertical="center" wrapText="1"/>
    </xf>
    <xf numFmtId="0" fontId="54" fillId="6" borderId="0" xfId="0" applyFont="1" applyFill="1" applyAlignment="1">
      <alignment horizontal="center" vertical="center" wrapText="1"/>
    </xf>
    <xf numFmtId="166" fontId="54" fillId="6" borderId="0" xfId="1" applyNumberFormat="1" applyFont="1" applyFill="1" applyBorder="1" applyAlignment="1">
      <alignment horizontal="center" vertical="center"/>
    </xf>
    <xf numFmtId="167" fontId="54" fillId="6" borderId="0" xfId="2" applyNumberFormat="1" applyFont="1" applyFill="1" applyBorder="1" applyAlignment="1">
      <alignment horizontal="right"/>
    </xf>
    <xf numFmtId="0" fontId="54" fillId="6" borderId="0" xfId="0" applyFont="1" applyFill="1" applyAlignment="1">
      <alignment horizontal="center" vertical="center"/>
    </xf>
    <xf numFmtId="167" fontId="75" fillId="6" borderId="0" xfId="0" applyNumberFormat="1" applyFont="1" applyFill="1" applyAlignment="1">
      <alignment horizontal="center" vertical="center"/>
    </xf>
    <xf numFmtId="167" fontId="75" fillId="6" borderId="0" xfId="0" applyNumberFormat="1" applyFont="1" applyFill="1" applyAlignment="1">
      <alignment horizontal="center" vertical="center" wrapText="1"/>
    </xf>
    <xf numFmtId="0" fontId="54" fillId="6" borderId="0" xfId="0" applyFont="1" applyFill="1" applyAlignment="1">
      <alignment horizontal="left" vertical="center" wrapText="1"/>
    </xf>
    <xf numFmtId="0" fontId="54" fillId="8" borderId="18" xfId="0" applyFont="1" applyFill="1" applyBorder="1" applyAlignment="1">
      <alignment horizontal="center" vertical="center"/>
    </xf>
    <xf numFmtId="166" fontId="75" fillId="0" borderId="21" xfId="1" applyNumberFormat="1" applyFont="1" applyBorder="1" applyAlignment="1">
      <alignment vertical="center"/>
    </xf>
    <xf numFmtId="165" fontId="75" fillId="0" borderId="47" xfId="1" applyNumberFormat="1" applyFont="1" applyBorder="1" applyAlignment="1">
      <alignment vertical="center"/>
    </xf>
    <xf numFmtId="167" fontId="75" fillId="0" borderId="48" xfId="0" applyNumberFormat="1" applyFont="1" applyBorder="1" applyAlignment="1">
      <alignment horizontal="center" vertical="center"/>
    </xf>
    <xf numFmtId="167" fontId="75" fillId="0" borderId="49" xfId="0" applyNumberFormat="1" applyFont="1" applyBorder="1" applyAlignment="1">
      <alignment horizontal="center" vertical="center"/>
    </xf>
    <xf numFmtId="167" fontId="75" fillId="0" borderId="22" xfId="0" applyNumberFormat="1" applyFont="1" applyBorder="1" applyAlignment="1">
      <alignment horizontal="center" vertical="center"/>
    </xf>
    <xf numFmtId="0" fontId="54" fillId="8" borderId="42" xfId="0" applyFont="1" applyFill="1" applyBorder="1" applyAlignment="1">
      <alignment horizontal="center" vertical="center"/>
    </xf>
    <xf numFmtId="166" fontId="75" fillId="0" borderId="43" xfId="1" applyNumberFormat="1" applyFont="1" applyBorder="1" applyAlignment="1">
      <alignment vertical="center"/>
    </xf>
    <xf numFmtId="165" fontId="75" fillId="0" borderId="44" xfId="1" applyNumberFormat="1" applyFont="1" applyBorder="1" applyAlignment="1">
      <alignment vertical="center"/>
    </xf>
    <xf numFmtId="167" fontId="75" fillId="0" borderId="45" xfId="0" applyNumberFormat="1" applyFont="1" applyBorder="1" applyAlignment="1">
      <alignment horizontal="center" vertical="center"/>
    </xf>
    <xf numFmtId="166" fontId="75" fillId="5" borderId="43" xfId="1" applyNumberFormat="1" applyFont="1" applyFill="1" applyBorder="1" applyAlignment="1">
      <alignment vertical="center"/>
    </xf>
    <xf numFmtId="165" fontId="75" fillId="5" borderId="44" xfId="1" applyNumberFormat="1" applyFont="1" applyFill="1" applyBorder="1" applyAlignment="1">
      <alignment vertical="center"/>
    </xf>
    <xf numFmtId="167" fontId="75" fillId="5" borderId="45" xfId="0" applyNumberFormat="1" applyFont="1" applyFill="1" applyBorder="1" applyAlignment="1">
      <alignment horizontal="center" vertical="center"/>
    </xf>
    <xf numFmtId="167" fontId="75" fillId="5" borderId="28" xfId="0" applyNumberFormat="1" applyFont="1" applyFill="1" applyBorder="1" applyAlignment="1">
      <alignment horizontal="center" vertical="center" wrapText="1"/>
    </xf>
    <xf numFmtId="167" fontId="75" fillId="5" borderId="46" xfId="0" applyNumberFormat="1" applyFont="1" applyFill="1" applyBorder="1" applyAlignment="1">
      <alignment horizontal="center" vertical="center" wrapText="1"/>
    </xf>
    <xf numFmtId="165" fontId="83" fillId="9" borderId="1" xfId="1" applyNumberFormat="1" applyFont="1" applyFill="1" applyBorder="1" applyAlignment="1"/>
    <xf numFmtId="0" fontId="86" fillId="6" borderId="3" xfId="0" applyFont="1" applyFill="1" applyBorder="1"/>
    <xf numFmtId="0" fontId="0" fillId="6" borderId="0" xfId="0" applyFill="1" applyAlignment="1">
      <alignment horizontal="center" vertical="center" wrapText="1"/>
    </xf>
    <xf numFmtId="0" fontId="0" fillId="6" borderId="0" xfId="0" applyFill="1" applyAlignment="1">
      <alignment horizontal="center"/>
    </xf>
    <xf numFmtId="165" fontId="0" fillId="6" borderId="0" xfId="0" applyNumberFormat="1" applyFill="1" applyAlignment="1">
      <alignment horizontal="center"/>
    </xf>
    <xf numFmtId="0" fontId="0" fillId="6" borderId="0" xfId="0" applyFill="1" applyAlignment="1">
      <alignment horizontal="center" vertical="center"/>
    </xf>
    <xf numFmtId="0" fontId="54" fillId="6" borderId="0" xfId="0" applyFont="1" applyFill="1" applyAlignment="1">
      <alignment horizontal="center"/>
    </xf>
    <xf numFmtId="0" fontId="54" fillId="7" borderId="1" xfId="0" applyFont="1" applyFill="1" applyBorder="1" applyAlignment="1" applyProtection="1">
      <alignment horizontal="center"/>
      <protection locked="0"/>
    </xf>
    <xf numFmtId="0" fontId="54" fillId="6" borderId="0" xfId="0" applyFont="1" applyFill="1"/>
    <xf numFmtId="1" fontId="54" fillId="6" borderId="1" xfId="0" applyNumberFormat="1" applyFont="1" applyFill="1" applyBorder="1" applyAlignment="1">
      <alignment horizontal="center"/>
    </xf>
    <xf numFmtId="167" fontId="54" fillId="6" borderId="1" xfId="0" applyNumberFormat="1" applyFont="1" applyFill="1" applyBorder="1" applyAlignment="1">
      <alignment horizontal="center"/>
    </xf>
    <xf numFmtId="0" fontId="87" fillId="6" borderId="0" xfId="0" applyFont="1" applyFill="1"/>
    <xf numFmtId="0" fontId="3" fillId="4" borderId="6" xfId="0" applyFont="1" applyFill="1" applyBorder="1"/>
    <xf numFmtId="0" fontId="0" fillId="4" borderId="7" xfId="0" applyFill="1" applyBorder="1"/>
    <xf numFmtId="167" fontId="88" fillId="4" borderId="4" xfId="0" applyNumberFormat="1" applyFont="1" applyFill="1" applyBorder="1" applyAlignment="1">
      <alignment horizontal="center"/>
    </xf>
    <xf numFmtId="0" fontId="0" fillId="6" borderId="27" xfId="0" applyFill="1" applyBorder="1"/>
    <xf numFmtId="0" fontId="54" fillId="6" borderId="27" xfId="0" applyFont="1" applyFill="1" applyBorder="1" applyAlignment="1">
      <alignment horizontal="center"/>
    </xf>
    <xf numFmtId="0" fontId="3" fillId="6" borderId="0" xfId="0" applyFont="1" applyFill="1" applyAlignment="1">
      <alignment horizontal="center" wrapText="1"/>
    </xf>
    <xf numFmtId="44" fontId="75" fillId="6" borderId="25" xfId="1" applyFont="1" applyFill="1" applyBorder="1" applyAlignment="1">
      <alignment horizontal="center" vertical="center" wrapText="1"/>
    </xf>
    <xf numFmtId="44" fontId="75" fillId="6" borderId="24" xfId="1" applyFont="1" applyFill="1" applyBorder="1" applyAlignment="1">
      <alignment wrapText="1"/>
    </xf>
    <xf numFmtId="165" fontId="75" fillId="6" borderId="25" xfId="1" applyNumberFormat="1" applyFont="1" applyFill="1" applyBorder="1" applyAlignment="1">
      <alignment horizontal="center" wrapText="1"/>
    </xf>
    <xf numFmtId="167" fontId="75" fillId="13" borderId="41" xfId="0" applyNumberFormat="1" applyFont="1" applyFill="1" applyBorder="1" applyAlignment="1">
      <alignment horizontal="center" vertical="center" wrapText="1"/>
    </xf>
    <xf numFmtId="0" fontId="54" fillId="13" borderId="39" xfId="0" applyFont="1" applyFill="1" applyBorder="1" applyAlignment="1">
      <alignment horizontal="center" vertical="center"/>
    </xf>
    <xf numFmtId="0" fontId="54" fillId="8" borderId="7" xfId="0" applyFont="1" applyFill="1" applyBorder="1" applyAlignment="1">
      <alignment vertical="center"/>
    </xf>
    <xf numFmtId="165" fontId="75" fillId="8" borderId="39" xfId="1" applyNumberFormat="1" applyFont="1" applyFill="1" applyBorder="1" applyAlignment="1">
      <alignment horizontal="center" wrapText="1"/>
    </xf>
    <xf numFmtId="0" fontId="54" fillId="6" borderId="44" xfId="0" applyFont="1" applyFill="1" applyBorder="1" applyAlignment="1">
      <alignment horizontal="center" vertical="center"/>
    </xf>
    <xf numFmtId="0" fontId="54" fillId="6" borderId="43" xfId="0" applyFont="1" applyFill="1" applyBorder="1" applyAlignment="1">
      <alignment vertical="center"/>
    </xf>
    <xf numFmtId="165" fontId="75" fillId="6" borderId="44" xfId="1" applyNumberFormat="1" applyFont="1" applyFill="1" applyBorder="1" applyAlignment="1">
      <alignment horizontal="center" wrapText="1"/>
    </xf>
    <xf numFmtId="0" fontId="4" fillId="6" borderId="0" xfId="0" applyFont="1" applyFill="1"/>
    <xf numFmtId="0" fontId="0" fillId="0" borderId="0" xfId="0" applyAlignment="1">
      <alignment horizontal="center"/>
    </xf>
    <xf numFmtId="0" fontId="80" fillId="2" borderId="13" xfId="0" applyFont="1" applyFill="1" applyBorder="1" applyAlignment="1">
      <alignment horizontal="center"/>
    </xf>
    <xf numFmtId="0" fontId="54" fillId="4" borderId="13" xfId="0" applyFont="1" applyFill="1" applyBorder="1" applyAlignment="1">
      <alignment horizontal="center"/>
    </xf>
    <xf numFmtId="0" fontId="54" fillId="3" borderId="13" xfId="0" applyFont="1" applyFill="1" applyBorder="1" applyAlignment="1">
      <alignment horizontal="center"/>
    </xf>
    <xf numFmtId="0" fontId="54" fillId="6" borderId="34" xfId="0" applyFont="1" applyFill="1" applyBorder="1" applyAlignment="1">
      <alignment horizontal="center" vertical="center"/>
    </xf>
    <xf numFmtId="0" fontId="54" fillId="8" borderId="40" xfId="0" applyFont="1" applyFill="1" applyBorder="1" applyAlignment="1">
      <alignment horizontal="center" vertical="center"/>
    </xf>
    <xf numFmtId="166" fontId="75" fillId="8" borderId="3" xfId="1" applyNumberFormat="1" applyFont="1" applyFill="1" applyBorder="1" applyAlignment="1">
      <alignment horizontal="center" vertical="center"/>
    </xf>
    <xf numFmtId="165" fontId="75" fillId="8" borderId="37" xfId="1" applyNumberFormat="1" applyFont="1" applyFill="1" applyBorder="1" applyAlignment="1">
      <alignment vertical="center"/>
    </xf>
    <xf numFmtId="167" fontId="75" fillId="8" borderId="30" xfId="0" applyNumberFormat="1" applyFont="1" applyFill="1" applyBorder="1" applyAlignment="1">
      <alignment horizontal="center" vertical="center"/>
    </xf>
    <xf numFmtId="167" fontId="75" fillId="8" borderId="13" xfId="0" applyNumberFormat="1" applyFont="1" applyFill="1" applyBorder="1" applyAlignment="1">
      <alignment horizontal="center" vertical="center" wrapText="1"/>
    </xf>
    <xf numFmtId="167" fontId="75" fillId="8" borderId="31" xfId="0" applyNumberFormat="1" applyFont="1" applyFill="1" applyBorder="1" applyAlignment="1">
      <alignment horizontal="center" vertical="center" wrapText="1"/>
    </xf>
    <xf numFmtId="0" fontId="54" fillId="6" borderId="40" xfId="0" applyFont="1" applyFill="1" applyBorder="1" applyAlignment="1">
      <alignment horizontal="center" vertical="center"/>
    </xf>
    <xf numFmtId="0" fontId="54" fillId="8" borderId="45" xfId="0" applyFont="1" applyFill="1" applyBorder="1" applyAlignment="1">
      <alignment horizontal="center" vertical="center"/>
    </xf>
    <xf numFmtId="166" fontId="75" fillId="8" borderId="43" xfId="1" applyNumberFormat="1" applyFont="1" applyFill="1" applyBorder="1" applyAlignment="1">
      <alignment horizontal="center" vertical="center"/>
    </xf>
    <xf numFmtId="165" fontId="75" fillId="8" borderId="44" xfId="1" applyNumberFormat="1" applyFont="1" applyFill="1" applyBorder="1" applyAlignment="1">
      <alignment vertical="center"/>
    </xf>
    <xf numFmtId="167" fontId="75" fillId="8" borderId="45" xfId="0" applyNumberFormat="1" applyFont="1" applyFill="1" applyBorder="1" applyAlignment="1">
      <alignment horizontal="center" vertical="center"/>
    </xf>
    <xf numFmtId="167" fontId="75" fillId="8" borderId="28" xfId="0" applyNumberFormat="1" applyFont="1" applyFill="1" applyBorder="1" applyAlignment="1">
      <alignment horizontal="center" vertical="center" wrapText="1"/>
    </xf>
    <xf numFmtId="167" fontId="75" fillId="8" borderId="46" xfId="0" applyNumberFormat="1" applyFont="1" applyFill="1" applyBorder="1" applyAlignment="1">
      <alignment horizontal="center" vertical="center" wrapText="1"/>
    </xf>
    <xf numFmtId="166" fontId="75" fillId="0" borderId="58" xfId="1" applyNumberFormat="1" applyFont="1" applyBorder="1" applyAlignment="1">
      <alignment horizontal="center" vertical="center"/>
    </xf>
    <xf numFmtId="165" fontId="75" fillId="0" borderId="35" xfId="1" applyNumberFormat="1" applyFont="1" applyBorder="1" applyAlignment="1">
      <alignment vertical="center"/>
    </xf>
    <xf numFmtId="167" fontId="75" fillId="0" borderId="33" xfId="0" applyNumberFormat="1" applyFont="1" applyBorder="1" applyAlignment="1">
      <alignment horizontal="center" vertical="center"/>
    </xf>
    <xf numFmtId="167" fontId="75" fillId="0" borderId="35" xfId="0" applyNumberFormat="1" applyFont="1" applyBorder="1" applyAlignment="1">
      <alignment horizontal="center" vertical="center"/>
    </xf>
    <xf numFmtId="166" fontId="75" fillId="8" borderId="4" xfId="1" applyNumberFormat="1" applyFont="1" applyFill="1" applyBorder="1" applyAlignment="1">
      <alignment horizontal="center" vertical="center"/>
    </xf>
    <xf numFmtId="165" fontId="75" fillId="8" borderId="41" xfId="1" applyNumberFormat="1" applyFont="1" applyFill="1" applyBorder="1" applyAlignment="1">
      <alignment vertical="center"/>
    </xf>
    <xf numFmtId="167" fontId="75" fillId="8" borderId="40" xfId="0" applyNumberFormat="1" applyFont="1" applyFill="1" applyBorder="1" applyAlignment="1">
      <alignment horizontal="center" vertical="center"/>
    </xf>
    <xf numFmtId="167" fontId="75" fillId="8" borderId="1" xfId="0" applyNumberFormat="1" applyFont="1" applyFill="1" applyBorder="1" applyAlignment="1">
      <alignment horizontal="center" vertical="center" wrapText="1"/>
    </xf>
    <xf numFmtId="167" fontId="75" fillId="8" borderId="41" xfId="0" applyNumberFormat="1" applyFont="1" applyFill="1" applyBorder="1" applyAlignment="1">
      <alignment horizontal="center" vertical="center" wrapText="1"/>
    </xf>
    <xf numFmtId="166" fontId="75" fillId="0" borderId="4" xfId="1" applyNumberFormat="1" applyFont="1" applyBorder="1" applyAlignment="1">
      <alignment horizontal="center" vertical="center"/>
    </xf>
    <xf numFmtId="165" fontId="75" fillId="0" borderId="41" xfId="1" applyNumberFormat="1" applyFont="1" applyBorder="1" applyAlignment="1">
      <alignment vertical="center"/>
    </xf>
    <xf numFmtId="165" fontId="75" fillId="0" borderId="41" xfId="1" applyNumberFormat="1" applyFont="1" applyBorder="1" applyAlignment="1">
      <alignment horizontal="center" vertical="center"/>
    </xf>
    <xf numFmtId="166" fontId="75" fillId="8" borderId="59" xfId="1" applyNumberFormat="1" applyFont="1" applyFill="1" applyBorder="1" applyAlignment="1">
      <alignment vertical="center"/>
    </xf>
    <xf numFmtId="165" fontId="75" fillId="8" borderId="46" xfId="1" applyNumberFormat="1" applyFont="1" applyFill="1" applyBorder="1" applyAlignment="1">
      <alignment vertical="center"/>
    </xf>
    <xf numFmtId="0" fontId="98" fillId="6" borderId="0" xfId="0" applyFont="1" applyFill="1"/>
    <xf numFmtId="0" fontId="99" fillId="6" borderId="0" xfId="0" applyFont="1" applyFill="1"/>
    <xf numFmtId="0" fontId="0" fillId="4" borderId="6" xfId="0" applyFill="1" applyBorder="1"/>
    <xf numFmtId="0" fontId="3" fillId="4" borderId="7" xfId="0" applyFont="1" applyFill="1" applyBorder="1"/>
    <xf numFmtId="0" fontId="0" fillId="4" borderId="4" xfId="0" applyFill="1" applyBorder="1"/>
    <xf numFmtId="0" fontId="54" fillId="8" borderId="39" xfId="0" applyFont="1" applyFill="1" applyBorder="1" applyAlignment="1">
      <alignment horizontal="center" vertical="center"/>
    </xf>
    <xf numFmtId="0" fontId="47" fillId="5" borderId="0" xfId="0" applyFont="1" applyFill="1" applyAlignment="1">
      <alignment wrapText="1"/>
    </xf>
    <xf numFmtId="0" fontId="11" fillId="6" borderId="0" xfId="0" applyFont="1" applyFill="1" applyAlignment="1">
      <alignment horizontal="left" vertical="center" wrapText="1"/>
    </xf>
    <xf numFmtId="0" fontId="7" fillId="6" borderId="0" xfId="0" applyFont="1" applyFill="1" applyAlignment="1">
      <alignment vertical="center" wrapText="1"/>
    </xf>
    <xf numFmtId="0" fontId="31" fillId="6" borderId="0" xfId="0" applyFont="1" applyFill="1" applyAlignment="1">
      <alignment horizontal="left"/>
    </xf>
    <xf numFmtId="0" fontId="17" fillId="6" borderId="0" xfId="0" applyFont="1" applyFill="1"/>
    <xf numFmtId="0" fontId="14" fillId="6" borderId="0" xfId="0" applyFont="1" applyFill="1"/>
    <xf numFmtId="0" fontId="16" fillId="7" borderId="0" xfId="0" applyFont="1" applyFill="1" applyAlignment="1" applyProtection="1">
      <alignment horizontal="center"/>
      <protection locked="0" hidden="1"/>
    </xf>
    <xf numFmtId="0" fontId="16" fillId="6" borderId="0" xfId="0" applyFont="1" applyFill="1"/>
    <xf numFmtId="0" fontId="15" fillId="6" borderId="0" xfId="0" applyFont="1" applyFill="1"/>
    <xf numFmtId="1" fontId="16" fillId="6" borderId="0" xfId="0" applyNumberFormat="1" applyFont="1" applyFill="1" applyAlignment="1">
      <alignment horizontal="center"/>
    </xf>
    <xf numFmtId="167" fontId="16" fillId="6" borderId="0" xfId="0" applyNumberFormat="1" applyFont="1" applyFill="1" applyAlignment="1">
      <alignment horizontal="center"/>
    </xf>
    <xf numFmtId="0" fontId="11" fillId="6" borderId="0" xfId="0" applyFont="1" applyFill="1"/>
    <xf numFmtId="0" fontId="30" fillId="6" borderId="9" xfId="0" applyFont="1" applyFill="1" applyBorder="1"/>
    <xf numFmtId="0" fontId="11" fillId="6" borderId="0" xfId="0" applyFont="1" applyFill="1" applyAlignment="1">
      <alignment horizontal="center"/>
    </xf>
    <xf numFmtId="0" fontId="30" fillId="0" borderId="9" xfId="0" applyFont="1" applyBorder="1"/>
    <xf numFmtId="0" fontId="13" fillId="6" borderId="0" xfId="0" applyFont="1" applyFill="1" applyAlignment="1">
      <alignment wrapText="1"/>
    </xf>
    <xf numFmtId="0" fontId="67" fillId="6" borderId="0" xfId="8" applyFont="1" applyFill="1" applyAlignment="1">
      <alignment horizontal="left" wrapText="1"/>
    </xf>
    <xf numFmtId="0" fontId="66" fillId="6" borderId="0" xfId="8" applyFont="1" applyFill="1" applyAlignment="1">
      <alignment horizontal="left"/>
    </xf>
    <xf numFmtId="0" fontId="61" fillId="10" borderId="0" xfId="8" applyFont="1" applyFill="1" applyAlignment="1">
      <alignment horizontal="left" wrapText="1"/>
    </xf>
    <xf numFmtId="0" fontId="60" fillId="10" borderId="0" xfId="8" applyFont="1" applyFill="1" applyAlignment="1">
      <alignment horizontal="left" wrapText="1"/>
    </xf>
    <xf numFmtId="0" fontId="67" fillId="10" borderId="0" xfId="8" applyFont="1" applyFill="1" applyAlignment="1">
      <alignment horizontal="justify" vertical="top"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85" fillId="6" borderId="0" xfId="0" applyFont="1" applyFill="1" applyAlignment="1">
      <alignment horizontal="center"/>
    </xf>
    <xf numFmtId="0" fontId="101" fillId="0" borderId="0" xfId="9"/>
    <xf numFmtId="0" fontId="102" fillId="0" borderId="0" xfId="9" applyFont="1"/>
    <xf numFmtId="10" fontId="103" fillId="14" borderId="62" xfId="9" applyNumberFormat="1" applyFont="1" applyFill="1" applyBorder="1" applyAlignment="1" applyProtection="1">
      <alignment horizontal="center"/>
      <protection locked="0"/>
    </xf>
    <xf numFmtId="0" fontId="101" fillId="0" borderId="60" xfId="9" applyBorder="1"/>
    <xf numFmtId="0" fontId="101" fillId="0" borderId="62" xfId="9" applyBorder="1" applyAlignment="1">
      <alignment horizontal="left"/>
    </xf>
    <xf numFmtId="9" fontId="101" fillId="0" borderId="0" xfId="9" applyNumberFormat="1"/>
    <xf numFmtId="10" fontId="101" fillId="0" borderId="0" xfId="9" applyNumberFormat="1"/>
    <xf numFmtId="0" fontId="103" fillId="9" borderId="0" xfId="9" applyFont="1" applyFill="1"/>
    <xf numFmtId="2" fontId="101" fillId="0" borderId="0" xfId="9" applyNumberFormat="1"/>
    <xf numFmtId="0" fontId="102" fillId="0" borderId="0" xfId="9" applyFont="1" applyAlignment="1">
      <alignment horizontal="center"/>
    </xf>
    <xf numFmtId="0" fontId="103" fillId="9" borderId="0" xfId="9" applyFont="1" applyFill="1" applyAlignment="1" applyProtection="1">
      <alignment horizontal="center"/>
      <protection locked="0"/>
    </xf>
    <xf numFmtId="0" fontId="106" fillId="3" borderId="70" xfId="9" applyFont="1" applyFill="1" applyBorder="1"/>
    <xf numFmtId="0" fontId="106" fillId="20" borderId="70" xfId="9" applyFont="1" applyFill="1" applyBorder="1"/>
    <xf numFmtId="9" fontId="106" fillId="19" borderId="71" xfId="10" applyFont="1" applyFill="1" applyBorder="1" applyAlignment="1">
      <alignment horizontal="center"/>
    </xf>
    <xf numFmtId="10" fontId="103" fillId="3" borderId="71" xfId="10" applyNumberFormat="1" applyFont="1" applyFill="1" applyBorder="1" applyAlignment="1">
      <alignment horizontal="center"/>
    </xf>
    <xf numFmtId="10" fontId="103" fillId="20" borderId="71" xfId="10" applyNumberFormat="1" applyFont="1" applyFill="1" applyBorder="1" applyAlignment="1">
      <alignment horizontal="center"/>
    </xf>
    <xf numFmtId="9" fontId="106" fillId="19" borderId="72" xfId="10" applyFont="1" applyFill="1" applyBorder="1" applyAlignment="1">
      <alignment horizontal="center"/>
    </xf>
    <xf numFmtId="10" fontId="103" fillId="3" borderId="72" xfId="10" applyNumberFormat="1" applyFont="1" applyFill="1" applyBorder="1" applyAlignment="1">
      <alignment horizontal="center"/>
    </xf>
    <xf numFmtId="10" fontId="103" fillId="20" borderId="72" xfId="10" applyNumberFormat="1" applyFont="1" applyFill="1" applyBorder="1" applyAlignment="1">
      <alignment horizontal="center"/>
    </xf>
    <xf numFmtId="171" fontId="103" fillId="3" borderId="72" xfId="10" applyNumberFormat="1" applyFont="1" applyFill="1" applyBorder="1" applyAlignment="1">
      <alignment horizontal="center"/>
    </xf>
    <xf numFmtId="9" fontId="106" fillId="19" borderId="74" xfId="10" applyFont="1" applyFill="1" applyBorder="1" applyAlignment="1">
      <alignment horizontal="center"/>
    </xf>
    <xf numFmtId="10" fontId="103" fillId="3" borderId="74" xfId="10" applyNumberFormat="1" applyFont="1" applyFill="1" applyBorder="1" applyAlignment="1">
      <alignment horizontal="center"/>
    </xf>
    <xf numFmtId="10" fontId="103" fillId="20" borderId="74" xfId="10" applyNumberFormat="1" applyFont="1" applyFill="1" applyBorder="1" applyAlignment="1">
      <alignment horizontal="center"/>
    </xf>
    <xf numFmtId="0" fontId="106" fillId="18" borderId="70" xfId="9" applyFont="1" applyFill="1" applyBorder="1" applyAlignment="1">
      <alignment horizontal="center" vertical="center"/>
    </xf>
    <xf numFmtId="9" fontId="106" fillId="19" borderId="70" xfId="10" applyFont="1" applyFill="1" applyBorder="1" applyAlignment="1">
      <alignment horizontal="center"/>
    </xf>
    <xf numFmtId="10" fontId="103" fillId="3" borderId="70" xfId="10" applyNumberFormat="1" applyFont="1" applyFill="1" applyBorder="1" applyAlignment="1">
      <alignment horizontal="center"/>
    </xf>
    <xf numFmtId="10" fontId="103" fillId="20" borderId="70" xfId="10" applyNumberFormat="1" applyFont="1" applyFill="1" applyBorder="1" applyAlignment="1">
      <alignment horizontal="center"/>
    </xf>
    <xf numFmtId="0" fontId="101" fillId="0" borderId="75" xfId="9" applyBorder="1"/>
    <xf numFmtId="9" fontId="101" fillId="0" borderId="0" xfId="10" applyFont="1"/>
    <xf numFmtId="10" fontId="0" fillId="0" borderId="0" xfId="0" applyNumberFormat="1"/>
    <xf numFmtId="10" fontId="0" fillId="0" borderId="0" xfId="3" applyNumberFormat="1" applyFont="1"/>
    <xf numFmtId="0" fontId="102" fillId="7" borderId="0" xfId="9" applyFont="1" applyFill="1" applyAlignment="1">
      <alignment horizontal="center"/>
    </xf>
    <xf numFmtId="0" fontId="108" fillId="0" borderId="0" xfId="9" applyFont="1" applyAlignment="1">
      <alignment horizontal="center"/>
    </xf>
    <xf numFmtId="0" fontId="101" fillId="0" borderId="34" xfId="9" applyBorder="1" applyProtection="1"/>
    <xf numFmtId="0" fontId="101" fillId="0" borderId="33" xfId="9" applyBorder="1" applyProtection="1"/>
    <xf numFmtId="0" fontId="101" fillId="0" borderId="35" xfId="9" applyBorder="1" applyProtection="1"/>
    <xf numFmtId="0" fontId="101" fillId="0" borderId="40" xfId="9" applyBorder="1" applyProtection="1"/>
    <xf numFmtId="0" fontId="101" fillId="0" borderId="1" xfId="9" applyBorder="1" applyAlignment="1" applyProtection="1">
      <alignment horizontal="center"/>
    </xf>
    <xf numFmtId="0" fontId="101" fillId="0" borderId="41" xfId="9" applyBorder="1" applyAlignment="1" applyProtection="1">
      <alignment horizontal="center"/>
    </xf>
    <xf numFmtId="0" fontId="101" fillId="0" borderId="40" xfId="9" applyBorder="1" applyAlignment="1" applyProtection="1">
      <alignment horizontal="center"/>
    </xf>
    <xf numFmtId="169" fontId="101" fillId="0" borderId="1" xfId="9" applyNumberFormat="1" applyBorder="1" applyAlignment="1" applyProtection="1">
      <alignment horizontal="center"/>
    </xf>
    <xf numFmtId="170" fontId="101" fillId="0" borderId="1" xfId="9" applyNumberFormat="1" applyBorder="1" applyAlignment="1" applyProtection="1">
      <alignment horizontal="center"/>
    </xf>
    <xf numFmtId="2" fontId="101" fillId="0" borderId="1" xfId="9" applyNumberFormat="1" applyBorder="1" applyAlignment="1" applyProtection="1">
      <alignment horizontal="center"/>
    </xf>
    <xf numFmtId="2" fontId="101" fillId="0" borderId="41" xfId="9" applyNumberFormat="1" applyBorder="1" applyAlignment="1" applyProtection="1">
      <alignment horizontal="center"/>
    </xf>
    <xf numFmtId="0" fontId="104" fillId="15" borderId="40" xfId="9" applyFont="1" applyFill="1" applyBorder="1" applyAlignment="1" applyProtection="1">
      <alignment horizontal="center"/>
    </xf>
    <xf numFmtId="2" fontId="104" fillId="15" borderId="1" xfId="9" applyNumberFormat="1" applyFont="1" applyFill="1" applyBorder="1" applyAlignment="1" applyProtection="1">
      <alignment horizontal="center"/>
    </xf>
    <xf numFmtId="2" fontId="104" fillId="15" borderId="41" xfId="9" applyNumberFormat="1" applyFont="1" applyFill="1" applyBorder="1" applyAlignment="1" applyProtection="1">
      <alignment horizontal="center"/>
    </xf>
    <xf numFmtId="0" fontId="104" fillId="16" borderId="40" xfId="9" applyFont="1" applyFill="1" applyBorder="1" applyAlignment="1" applyProtection="1">
      <alignment horizontal="center"/>
    </xf>
    <xf numFmtId="2" fontId="104" fillId="16" borderId="1" xfId="9" applyNumberFormat="1" applyFont="1" applyFill="1" applyBorder="1" applyAlignment="1" applyProtection="1">
      <alignment horizontal="center"/>
    </xf>
    <xf numFmtId="2" fontId="104" fillId="16" borderId="41" xfId="9" applyNumberFormat="1" applyFont="1" applyFill="1" applyBorder="1" applyAlignment="1" applyProtection="1">
      <alignment horizontal="center"/>
    </xf>
    <xf numFmtId="0" fontId="104" fillId="17" borderId="45" xfId="9" applyFont="1" applyFill="1" applyBorder="1" applyAlignment="1" applyProtection="1">
      <alignment horizontal="center"/>
    </xf>
    <xf numFmtId="169" fontId="101" fillId="0" borderId="28" xfId="9" applyNumberFormat="1" applyBorder="1" applyAlignment="1" applyProtection="1">
      <alignment horizontal="center"/>
    </xf>
    <xf numFmtId="170" fontId="101" fillId="0" borderId="28" xfId="9" applyNumberFormat="1" applyBorder="1" applyAlignment="1" applyProtection="1">
      <alignment horizontal="center"/>
    </xf>
    <xf numFmtId="2" fontId="104" fillId="17" borderId="28" xfId="9" applyNumberFormat="1" applyFont="1" applyFill="1" applyBorder="1" applyAlignment="1" applyProtection="1">
      <alignment horizontal="center"/>
    </xf>
    <xf numFmtId="2" fontId="104" fillId="17" borderId="46" xfId="9" applyNumberFormat="1" applyFont="1" applyFill="1" applyBorder="1" applyAlignment="1" applyProtection="1">
      <alignment horizontal="center"/>
    </xf>
    <xf numFmtId="0" fontId="101" fillId="0" borderId="0" xfId="9" applyAlignment="1" applyProtection="1">
      <alignment horizontal="center"/>
    </xf>
    <xf numFmtId="169" fontId="101" fillId="0" borderId="0" xfId="9" applyNumberFormat="1" applyAlignment="1" applyProtection="1">
      <alignment horizontal="center"/>
    </xf>
    <xf numFmtId="170" fontId="101" fillId="0" borderId="0" xfId="9" applyNumberFormat="1" applyAlignment="1" applyProtection="1">
      <alignment horizontal="center"/>
    </xf>
    <xf numFmtId="2" fontId="101" fillId="0" borderId="0" xfId="9" applyNumberFormat="1" applyAlignment="1" applyProtection="1">
      <alignment horizontal="center"/>
    </xf>
    <xf numFmtId="0" fontId="101" fillId="0" borderId="0" xfId="9" applyProtection="1"/>
    <xf numFmtId="0" fontId="103" fillId="9" borderId="0" xfId="9" applyFont="1" applyFill="1" applyProtection="1"/>
    <xf numFmtId="0" fontId="103" fillId="0" borderId="0" xfId="9" applyFont="1" applyProtection="1"/>
    <xf numFmtId="168" fontId="102" fillId="0" borderId="60" xfId="9" applyNumberFormat="1" applyFont="1" applyBorder="1" applyProtection="1"/>
    <xf numFmtId="168" fontId="101" fillId="0" borderId="61" xfId="9" applyNumberFormat="1" applyBorder="1" applyProtection="1"/>
    <xf numFmtId="0" fontId="102" fillId="0" borderId="61" xfId="9" applyFont="1" applyBorder="1" applyAlignment="1" applyProtection="1">
      <alignment horizontal="center"/>
    </xf>
    <xf numFmtId="0" fontId="101" fillId="0" borderId="61" xfId="9" applyBorder="1" applyAlignment="1" applyProtection="1">
      <alignment horizontal="center"/>
    </xf>
    <xf numFmtId="10" fontId="102" fillId="0" borderId="62" xfId="9" applyNumberFormat="1" applyFont="1" applyBorder="1" applyAlignment="1" applyProtection="1">
      <alignment horizontal="center"/>
    </xf>
    <xf numFmtId="0" fontId="101" fillId="0" borderId="63" xfId="9" applyBorder="1" applyProtection="1"/>
    <xf numFmtId="0" fontId="101" fillId="0" borderId="5" xfId="9" applyBorder="1" applyProtection="1"/>
    <xf numFmtId="0" fontId="101" fillId="0" borderId="64" xfId="9" applyBorder="1" applyProtection="1"/>
    <xf numFmtId="0" fontId="104" fillId="17" borderId="40" xfId="9" applyFont="1" applyFill="1" applyBorder="1" applyAlignment="1" applyProtection="1">
      <alignment horizontal="center"/>
    </xf>
    <xf numFmtId="2" fontId="104" fillId="17" borderId="1" xfId="9" applyNumberFormat="1" applyFont="1" applyFill="1" applyBorder="1" applyAlignment="1" applyProtection="1">
      <alignment horizontal="center"/>
    </xf>
    <xf numFmtId="2" fontId="104" fillId="17" borderId="41" xfId="9" applyNumberFormat="1" applyFont="1" applyFill="1" applyBorder="1" applyAlignment="1" applyProtection="1">
      <alignment horizontal="center"/>
    </xf>
    <xf numFmtId="0" fontId="101" fillId="0" borderId="45" xfId="9" applyBorder="1" applyAlignment="1" applyProtection="1">
      <alignment horizontal="center"/>
    </xf>
    <xf numFmtId="2" fontId="101" fillId="0" borderId="28" xfId="9" applyNumberFormat="1" applyBorder="1" applyAlignment="1" applyProtection="1">
      <alignment horizontal="center"/>
    </xf>
    <xf numFmtId="2" fontId="101" fillId="0" borderId="46" xfId="9" applyNumberFormat="1" applyBorder="1" applyAlignment="1" applyProtection="1">
      <alignment horizontal="center"/>
    </xf>
    <xf numFmtId="0" fontId="101" fillId="15" borderId="40" xfId="9" applyFill="1" applyBorder="1" applyAlignment="1" applyProtection="1">
      <alignment horizontal="center"/>
    </xf>
    <xf numFmtId="2" fontId="101" fillId="15" borderId="1" xfId="9" applyNumberFormat="1" applyFill="1" applyBorder="1" applyAlignment="1" applyProtection="1">
      <alignment horizontal="center"/>
    </xf>
    <xf numFmtId="2" fontId="101" fillId="15" borderId="41" xfId="9" applyNumberFormat="1" applyFill="1" applyBorder="1" applyAlignment="1" applyProtection="1">
      <alignment horizontal="center"/>
    </xf>
    <xf numFmtId="0" fontId="101" fillId="0" borderId="61" xfId="9" applyBorder="1" applyProtection="1"/>
    <xf numFmtId="0" fontId="105" fillId="9" borderId="0" xfId="9" applyFont="1" applyFill="1" applyProtection="1"/>
    <xf numFmtId="0" fontId="101" fillId="9" borderId="0" xfId="9" applyFill="1" applyProtection="1"/>
    <xf numFmtId="0" fontId="105" fillId="0" borderId="0" xfId="9" applyFont="1" applyProtection="1"/>
    <xf numFmtId="0" fontId="104" fillId="0" borderId="40" xfId="9" applyFont="1" applyBorder="1" applyAlignment="1" applyProtection="1">
      <alignment horizontal="center"/>
    </xf>
    <xf numFmtId="2" fontId="104" fillId="0" borderId="1" xfId="9" applyNumberFormat="1" applyFont="1" applyBorder="1" applyAlignment="1" applyProtection="1">
      <alignment horizontal="center"/>
    </xf>
    <xf numFmtId="2" fontId="104" fillId="0" borderId="41" xfId="9" applyNumberFormat="1" applyFont="1" applyBorder="1" applyAlignment="1" applyProtection="1">
      <alignment horizontal="center"/>
    </xf>
    <xf numFmtId="0" fontId="101" fillId="15" borderId="45" xfId="9" applyFill="1" applyBorder="1" applyAlignment="1" applyProtection="1">
      <alignment horizontal="center"/>
    </xf>
    <xf numFmtId="169" fontId="101" fillId="15" borderId="1" xfId="9" applyNumberFormat="1" applyFill="1" applyBorder="1" applyAlignment="1" applyProtection="1">
      <alignment horizontal="center"/>
    </xf>
    <xf numFmtId="170" fontId="101" fillId="15" borderId="1" xfId="9" applyNumberFormat="1" applyFill="1" applyBorder="1" applyAlignment="1" applyProtection="1">
      <alignment horizontal="center"/>
    </xf>
    <xf numFmtId="0" fontId="110" fillId="0" borderId="3" xfId="7" applyFont="1" applyBorder="1" applyAlignment="1">
      <alignment vertical="center"/>
    </xf>
    <xf numFmtId="0" fontId="44" fillId="6" borderId="0" xfId="0" applyFont="1" applyFill="1" applyBorder="1" applyAlignment="1"/>
    <xf numFmtId="0" fontId="60" fillId="10" borderId="0" xfId="8" applyFont="1" applyFill="1" applyAlignment="1">
      <alignment horizontal="left" wrapText="1"/>
    </xf>
    <xf numFmtId="0" fontId="58" fillId="11" borderId="0" xfId="8" applyFont="1" applyFill="1" applyAlignment="1">
      <alignment horizontal="center" wrapText="1"/>
    </xf>
    <xf numFmtId="0" fontId="60" fillId="0" borderId="0" xfId="8" applyFont="1" applyAlignment="1">
      <alignment horizontal="left" wrapText="1"/>
    </xf>
    <xf numFmtId="0" fontId="61" fillId="0" borderId="0" xfId="8" applyFont="1" applyAlignment="1">
      <alignment horizontal="left" wrapText="1"/>
    </xf>
    <xf numFmtId="0" fontId="62" fillId="10" borderId="0" xfId="8" applyFont="1" applyFill="1" applyAlignment="1">
      <alignment horizontal="left" wrapText="1"/>
    </xf>
    <xf numFmtId="0" fontId="61" fillId="10" borderId="0" xfId="8" applyFont="1" applyFill="1" applyAlignment="1">
      <alignment horizontal="left" wrapText="1"/>
    </xf>
    <xf numFmtId="0" fontId="64" fillId="10" borderId="0" xfId="8" applyFont="1" applyFill="1" applyAlignment="1">
      <alignment horizontal="left" wrapText="1"/>
    </xf>
    <xf numFmtId="0" fontId="66" fillId="0" borderId="0" xfId="8" applyFont="1" applyAlignment="1">
      <alignment horizontal="center"/>
    </xf>
    <xf numFmtId="0" fontId="67" fillId="10" borderId="0" xfId="8" applyFont="1" applyFill="1" applyAlignment="1">
      <alignment horizontal="justify" vertical="top" wrapText="1"/>
    </xf>
    <xf numFmtId="0" fontId="66" fillId="12" borderId="0" xfId="8" applyFont="1" applyFill="1" applyAlignment="1">
      <alignment horizontal="left"/>
    </xf>
    <xf numFmtId="0" fontId="61" fillId="10" borderId="0" xfId="8" applyFont="1" applyFill="1" applyAlignment="1">
      <alignment horizontal="left"/>
    </xf>
    <xf numFmtId="0" fontId="69" fillId="8" borderId="0" xfId="8" applyFont="1" applyFill="1" applyAlignment="1">
      <alignment horizontal="center"/>
    </xf>
    <xf numFmtId="0" fontId="70" fillId="8" borderId="0" xfId="8" applyFont="1" applyFill="1" applyAlignment="1">
      <alignment horizontal="left" wrapText="1"/>
    </xf>
    <xf numFmtId="0" fontId="67" fillId="8" borderId="0" xfId="8" applyFont="1" applyFill="1" applyAlignment="1">
      <alignment horizontal="left" wrapText="1"/>
    </xf>
    <xf numFmtId="0" fontId="61" fillId="8" borderId="0" xfId="8" applyFont="1" applyFill="1" applyAlignment="1">
      <alignment horizontal="left" wrapText="1"/>
    </xf>
    <xf numFmtId="0" fontId="72" fillId="6" borderId="6" xfId="8" applyFont="1" applyFill="1" applyBorder="1" applyAlignment="1">
      <alignment horizontal="right"/>
    </xf>
    <xf numFmtId="0" fontId="72" fillId="6" borderId="7" xfId="8" applyFont="1" applyFill="1" applyBorder="1" applyAlignment="1">
      <alignment horizontal="right"/>
    </xf>
    <xf numFmtId="0" fontId="67" fillId="0" borderId="0" xfId="8" applyFont="1" applyAlignment="1">
      <alignment horizontal="left" wrapText="1"/>
    </xf>
    <xf numFmtId="0" fontId="106" fillId="18" borderId="65" xfId="9" applyFont="1" applyFill="1" applyBorder="1" applyAlignment="1">
      <alignment horizontal="center" vertical="center"/>
    </xf>
    <xf numFmtId="0" fontId="106" fillId="18" borderId="73" xfId="9" applyFont="1" applyFill="1" applyBorder="1" applyAlignment="1">
      <alignment horizontal="center" vertical="center"/>
    </xf>
    <xf numFmtId="0" fontId="106" fillId="18" borderId="69" xfId="9" applyFont="1" applyFill="1" applyBorder="1" applyAlignment="1">
      <alignment horizontal="center" vertical="center"/>
    </xf>
    <xf numFmtId="0" fontId="106" fillId="9" borderId="0" xfId="9" applyFont="1" applyFill="1" applyAlignment="1">
      <alignment horizontal="left" wrapText="1"/>
    </xf>
    <xf numFmtId="0" fontId="104" fillId="0" borderId="76" xfId="9" applyFont="1" applyBorder="1" applyAlignment="1">
      <alignment horizontal="center"/>
    </xf>
    <xf numFmtId="0" fontId="106" fillId="18" borderId="65" xfId="9" applyFont="1" applyFill="1" applyBorder="1" applyAlignment="1">
      <alignment horizontal="center" wrapText="1"/>
    </xf>
    <xf numFmtId="0" fontId="106" fillId="18" borderId="68" xfId="9" applyFont="1" applyFill="1" applyBorder="1" applyAlignment="1">
      <alignment horizontal="center" wrapText="1"/>
    </xf>
    <xf numFmtId="0" fontId="106" fillId="19" borderId="65" xfId="9" applyFont="1" applyFill="1" applyBorder="1" applyAlignment="1">
      <alignment horizontal="center" wrapText="1"/>
    </xf>
    <xf numFmtId="0" fontId="106" fillId="19" borderId="69" xfId="9" applyFont="1" applyFill="1" applyBorder="1" applyAlignment="1">
      <alignment horizontal="center" wrapText="1"/>
    </xf>
    <xf numFmtId="0" fontId="106" fillId="2" borderId="66" xfId="9" applyFont="1" applyFill="1" applyBorder="1" applyAlignment="1">
      <alignment horizontal="center"/>
    </xf>
    <xf numFmtId="0" fontId="106" fillId="2" borderId="67" xfId="9" applyFont="1" applyFill="1" applyBorder="1" applyAlignment="1">
      <alignment horizontal="center"/>
    </xf>
    <xf numFmtId="0" fontId="54" fillId="5" borderId="18" xfId="0" applyFont="1" applyFill="1" applyBorder="1" applyAlignment="1">
      <alignment horizontal="center" wrapText="1"/>
    </xf>
    <xf numFmtId="0" fontId="54" fillId="5" borderId="26" xfId="0" applyFont="1" applyFill="1" applyBorder="1" applyAlignment="1">
      <alignment horizontal="center" wrapText="1"/>
    </xf>
    <xf numFmtId="0" fontId="54" fillId="5" borderId="19" xfId="0" applyFont="1" applyFill="1" applyBorder="1" applyAlignment="1">
      <alignment horizontal="center" vertical="center" wrapText="1"/>
    </xf>
    <xf numFmtId="0" fontId="54" fillId="5" borderId="27" xfId="0" applyFont="1" applyFill="1" applyBorder="1" applyAlignment="1">
      <alignment horizontal="center" vertical="center" wrapText="1"/>
    </xf>
    <xf numFmtId="0" fontId="54" fillId="5" borderId="20" xfId="0" applyFont="1" applyFill="1" applyBorder="1" applyAlignment="1">
      <alignment horizontal="center"/>
    </xf>
    <xf numFmtId="0" fontId="54" fillId="5" borderId="21" xfId="0" applyFont="1" applyFill="1" applyBorder="1" applyAlignment="1">
      <alignment horizontal="center"/>
    </xf>
    <xf numFmtId="0" fontId="54" fillId="5" borderId="19" xfId="0" applyFont="1" applyFill="1" applyBorder="1" applyAlignment="1">
      <alignment horizontal="center"/>
    </xf>
    <xf numFmtId="0" fontId="54" fillId="5" borderId="22" xfId="0" applyFont="1" applyFill="1" applyBorder="1" applyAlignment="1">
      <alignment horizontal="center" wrapText="1"/>
    </xf>
    <xf numFmtId="0" fontId="54" fillId="5" borderId="29" xfId="0" applyFont="1" applyFill="1" applyBorder="1" applyAlignment="1">
      <alignment horizontal="center" wrapText="1"/>
    </xf>
    <xf numFmtId="0" fontId="75" fillId="5" borderId="23" xfId="0" applyFont="1" applyFill="1" applyBorder="1" applyAlignment="1">
      <alignment horizontal="center"/>
    </xf>
    <xf numFmtId="0" fontId="75" fillId="5" borderId="24" xfId="0" applyFont="1" applyFill="1" applyBorder="1" applyAlignment="1">
      <alignment horizontal="center"/>
    </xf>
    <xf numFmtId="0" fontId="75" fillId="5" borderId="25" xfId="0" applyFont="1" applyFill="1" applyBorder="1" applyAlignment="1">
      <alignment horizontal="center"/>
    </xf>
    <xf numFmtId="0" fontId="73" fillId="5" borderId="0" xfId="0" applyFont="1" applyFill="1" applyAlignment="1">
      <alignment horizontal="center"/>
    </xf>
    <xf numFmtId="0" fontId="76" fillId="5" borderId="0" xfId="0" applyFont="1" applyFill="1" applyAlignment="1">
      <alignment horizontal="center" vertical="center"/>
    </xf>
    <xf numFmtId="0" fontId="77" fillId="6" borderId="0" xfId="0" applyFont="1" applyFill="1" applyAlignment="1">
      <alignment horizontal="center"/>
    </xf>
    <xf numFmtId="0" fontId="78" fillId="6" borderId="0" xfId="0" applyFont="1" applyFill="1" applyAlignment="1">
      <alignment horizontal="center"/>
    </xf>
    <xf numFmtId="0" fontId="2" fillId="6" borderId="0" xfId="0" applyFont="1" applyFill="1" applyAlignment="1">
      <alignment horizontal="left"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81" fillId="8" borderId="6" xfId="0" applyFont="1" applyFill="1" applyBorder="1" applyAlignment="1">
      <alignment horizontal="center"/>
    </xf>
    <xf numFmtId="0" fontId="81" fillId="8" borderId="7" xfId="0" applyFont="1" applyFill="1" applyBorder="1" applyAlignment="1">
      <alignment horizontal="center"/>
    </xf>
    <xf numFmtId="0" fontId="81" fillId="8" borderId="4" xfId="0" applyFont="1" applyFill="1" applyBorder="1" applyAlignment="1">
      <alignment horizontal="center"/>
    </xf>
    <xf numFmtId="0" fontId="82" fillId="8" borderId="1" xfId="0" applyFont="1" applyFill="1" applyBorder="1" applyAlignment="1">
      <alignment horizontal="center"/>
    </xf>
    <xf numFmtId="0" fontId="84" fillId="8" borderId="1" xfId="0" applyFont="1" applyFill="1" applyBorder="1" applyAlignment="1">
      <alignment horizontal="center"/>
    </xf>
    <xf numFmtId="0" fontId="0" fillId="6" borderId="0" xfId="0" applyFill="1" applyAlignment="1">
      <alignment horizontal="right" vertical="center"/>
    </xf>
    <xf numFmtId="0" fontId="52" fillId="0" borderId="3" xfId="7" applyBorder="1" applyAlignment="1">
      <alignment horizontal="left" vertical="center"/>
    </xf>
    <xf numFmtId="0" fontId="3" fillId="4" borderId="6" xfId="0" applyFont="1" applyFill="1" applyBorder="1" applyAlignment="1">
      <alignment horizontal="center"/>
    </xf>
    <xf numFmtId="0" fontId="3" fillId="4" borderId="7" xfId="0" applyFont="1" applyFill="1" applyBorder="1" applyAlignment="1">
      <alignment horizontal="center"/>
    </xf>
    <xf numFmtId="0" fontId="3" fillId="4" borderId="4" xfId="0" applyFont="1" applyFill="1" applyBorder="1" applyAlignment="1">
      <alignment horizontal="center"/>
    </xf>
    <xf numFmtId="0" fontId="7" fillId="7" borderId="6" xfId="0" applyFont="1" applyFill="1" applyBorder="1" applyAlignment="1">
      <alignment horizontal="center" vertical="center"/>
    </xf>
    <xf numFmtId="0" fontId="7" fillId="7" borderId="4" xfId="0" applyFont="1" applyFill="1" applyBorder="1" applyAlignment="1">
      <alignment horizontal="center" vertical="center"/>
    </xf>
    <xf numFmtId="0" fontId="89" fillId="5" borderId="50" xfId="0" applyFont="1" applyFill="1" applyBorder="1" applyAlignment="1">
      <alignment horizontal="center" vertical="center" wrapText="1"/>
    </xf>
    <xf numFmtId="0" fontId="89" fillId="5" borderId="16" xfId="0" applyFont="1" applyFill="1" applyBorder="1" applyAlignment="1">
      <alignment horizontal="center" vertical="center" wrapText="1"/>
    </xf>
    <xf numFmtId="0" fontId="89" fillId="5" borderId="17" xfId="0" applyFont="1" applyFill="1" applyBorder="1" applyAlignment="1">
      <alignment horizontal="center" vertical="center" wrapText="1"/>
    </xf>
    <xf numFmtId="0" fontId="90" fillId="5" borderId="50" xfId="0" applyFont="1" applyFill="1" applyBorder="1" applyAlignment="1">
      <alignment horizontal="center" vertical="center" wrapText="1"/>
    </xf>
    <xf numFmtId="0" fontId="90" fillId="5" borderId="16" xfId="0" applyFont="1" applyFill="1" applyBorder="1" applyAlignment="1">
      <alignment horizontal="center" vertical="center" wrapText="1"/>
    </xf>
    <xf numFmtId="0" fontId="90" fillId="5" borderId="17" xfId="0" applyFont="1" applyFill="1" applyBorder="1" applyAlignment="1">
      <alignment horizontal="center" vertical="center" wrapText="1"/>
    </xf>
    <xf numFmtId="0" fontId="91" fillId="5" borderId="51" xfId="0" applyFont="1" applyFill="1" applyBorder="1" applyAlignment="1">
      <alignment horizontal="center" vertical="center" wrapText="1"/>
    </xf>
    <xf numFmtId="0" fontId="91" fillId="5" borderId="21" xfId="0" applyFont="1" applyFill="1" applyBorder="1" applyAlignment="1">
      <alignment horizontal="center" vertical="center" wrapText="1"/>
    </xf>
    <xf numFmtId="0" fontId="91" fillId="5" borderId="47" xfId="0" applyFont="1" applyFill="1" applyBorder="1" applyAlignment="1">
      <alignment horizontal="center" vertical="center" wrapText="1"/>
    </xf>
    <xf numFmtId="0" fontId="92" fillId="5" borderId="50" xfId="0" applyFont="1" applyFill="1" applyBorder="1" applyAlignment="1">
      <alignment horizontal="center" vertical="center" wrapText="1"/>
    </xf>
    <xf numFmtId="0" fontId="92" fillId="5" borderId="17" xfId="0" applyFont="1" applyFill="1" applyBorder="1" applyAlignment="1">
      <alignment horizontal="center" vertical="center" wrapText="1"/>
    </xf>
    <xf numFmtId="0" fontId="92" fillId="5" borderId="51" xfId="0" applyFont="1" applyFill="1" applyBorder="1" applyAlignment="1">
      <alignment horizontal="center" vertical="center" wrapText="1"/>
    </xf>
    <xf numFmtId="0" fontId="92" fillId="5" borderId="21" xfId="0" applyFont="1" applyFill="1" applyBorder="1" applyAlignment="1">
      <alignment horizontal="center" vertical="center" wrapText="1"/>
    </xf>
    <xf numFmtId="0" fontId="92" fillId="5" borderId="47" xfId="0" applyFont="1" applyFill="1" applyBorder="1" applyAlignment="1">
      <alignment horizontal="center" vertical="center" wrapText="1"/>
    </xf>
    <xf numFmtId="0" fontId="4" fillId="6" borderId="0" xfId="0" applyFont="1" applyFill="1" applyAlignment="1">
      <alignment horizontal="center"/>
    </xf>
    <xf numFmtId="0" fontId="75" fillId="6" borderId="34" xfId="0" applyFont="1" applyFill="1" applyBorder="1" applyAlignment="1">
      <alignment horizontal="center"/>
    </xf>
    <xf numFmtId="0" fontId="75" fillId="6" borderId="33" xfId="0" applyFont="1" applyFill="1" applyBorder="1" applyAlignment="1">
      <alignment horizontal="center"/>
    </xf>
    <xf numFmtId="165" fontId="93" fillId="6" borderId="24" xfId="1" applyNumberFormat="1" applyFont="1" applyFill="1" applyBorder="1" applyAlignment="1">
      <alignment horizontal="center" wrapText="1"/>
    </xf>
    <xf numFmtId="5" fontId="92" fillId="7" borderId="51" xfId="2" applyNumberFormat="1" applyFont="1" applyFill="1" applyBorder="1" applyAlignment="1" applyProtection="1">
      <alignment horizontal="center" vertical="center" wrapText="1"/>
      <protection locked="0"/>
    </xf>
    <xf numFmtId="5" fontId="92" fillId="7" borderId="47" xfId="2" applyNumberFormat="1" applyFont="1" applyFill="1" applyBorder="1" applyAlignment="1" applyProtection="1">
      <alignment horizontal="center" vertical="center" wrapText="1"/>
      <protection locked="0"/>
    </xf>
    <xf numFmtId="5" fontId="92" fillId="7" borderId="52" xfId="2" applyNumberFormat="1" applyFont="1" applyFill="1" applyBorder="1" applyAlignment="1" applyProtection="1">
      <alignment horizontal="center" vertical="center" wrapText="1"/>
      <protection locked="0"/>
    </xf>
    <xf numFmtId="5" fontId="92" fillId="7" borderId="53" xfId="2" applyNumberFormat="1" applyFont="1" applyFill="1" applyBorder="1" applyAlignment="1" applyProtection="1">
      <alignment horizontal="center" vertical="center" wrapText="1"/>
      <protection locked="0"/>
    </xf>
    <xf numFmtId="5" fontId="92" fillId="7" borderId="55" xfId="2" applyNumberFormat="1" applyFont="1" applyFill="1" applyBorder="1" applyAlignment="1" applyProtection="1">
      <alignment horizontal="center" vertical="center" wrapText="1"/>
      <protection locked="0"/>
    </xf>
    <xf numFmtId="5" fontId="92" fillId="7" borderId="29" xfId="2" applyNumberFormat="1" applyFont="1" applyFill="1" applyBorder="1" applyAlignment="1" applyProtection="1">
      <alignment horizontal="center" vertical="center" wrapText="1"/>
      <protection locked="0"/>
    </xf>
    <xf numFmtId="165" fontId="94" fillId="6" borderId="23" xfId="1" applyNumberFormat="1" applyFont="1" applyFill="1" applyBorder="1" applyAlignment="1">
      <alignment horizontal="center" wrapText="1"/>
    </xf>
    <xf numFmtId="165" fontId="94" fillId="6" borderId="24" xfId="1" applyNumberFormat="1" applyFont="1" applyFill="1" applyBorder="1" applyAlignment="1">
      <alignment horizontal="center" wrapText="1"/>
    </xf>
    <xf numFmtId="0" fontId="75" fillId="13" borderId="40" xfId="0" applyFont="1" applyFill="1" applyBorder="1" applyAlignment="1">
      <alignment horizontal="center"/>
    </xf>
    <xf numFmtId="0" fontId="75" fillId="13" borderId="1" xfId="0" applyFont="1" applyFill="1" applyBorder="1" applyAlignment="1">
      <alignment horizontal="center"/>
    </xf>
    <xf numFmtId="165" fontId="93" fillId="13" borderId="7" xfId="1" applyNumberFormat="1" applyFont="1" applyFill="1" applyBorder="1" applyAlignment="1">
      <alignment horizontal="center" wrapText="1"/>
    </xf>
    <xf numFmtId="165" fontId="94" fillId="8" borderId="54" xfId="1" applyNumberFormat="1" applyFont="1" applyFill="1" applyBorder="1" applyAlignment="1">
      <alignment horizontal="center" wrapText="1"/>
    </xf>
    <xf numFmtId="165" fontId="94" fillId="8" borderId="7" xfId="1" applyNumberFormat="1" applyFont="1" applyFill="1" applyBorder="1" applyAlignment="1">
      <alignment horizontal="center" wrapText="1"/>
    </xf>
    <xf numFmtId="0" fontId="75" fillId="6" borderId="45" xfId="0" applyFont="1" applyFill="1" applyBorder="1" applyAlignment="1">
      <alignment horizontal="center"/>
    </xf>
    <xf numFmtId="0" fontId="75" fillId="6" borderId="28" xfId="0" applyFont="1" applyFill="1" applyBorder="1" applyAlignment="1">
      <alignment horizontal="center"/>
    </xf>
    <xf numFmtId="165" fontId="93" fillId="6" borderId="43" xfId="1" applyNumberFormat="1" applyFont="1" applyFill="1" applyBorder="1" applyAlignment="1">
      <alignment horizontal="center" wrapText="1"/>
    </xf>
    <xf numFmtId="165" fontId="94" fillId="6" borderId="56" xfId="1" applyNumberFormat="1" applyFont="1" applyFill="1" applyBorder="1" applyAlignment="1">
      <alignment horizontal="center" wrapText="1"/>
    </xf>
    <xf numFmtId="165" fontId="94" fillId="6" borderId="43" xfId="1" applyNumberFormat="1" applyFont="1" applyFill="1" applyBorder="1" applyAlignment="1">
      <alignment horizontal="center" wrapText="1"/>
    </xf>
    <xf numFmtId="0" fontId="54" fillId="5" borderId="57" xfId="0" applyFont="1" applyFill="1" applyBorder="1" applyAlignment="1">
      <alignment horizontal="center" wrapText="1"/>
    </xf>
    <xf numFmtId="0" fontId="54" fillId="5" borderId="0" xfId="0" applyFont="1" applyFill="1" applyAlignment="1">
      <alignment horizontal="center" vertical="center" wrapText="1"/>
    </xf>
    <xf numFmtId="0" fontId="54" fillId="5" borderId="53" xfId="0" applyFont="1" applyFill="1" applyBorder="1" applyAlignment="1">
      <alignment horizontal="center" wrapText="1"/>
    </xf>
    <xf numFmtId="0" fontId="95" fillId="6" borderId="0" xfId="0" applyFont="1" applyFill="1" applyAlignment="1">
      <alignment horizontal="center"/>
    </xf>
    <xf numFmtId="0" fontId="91" fillId="6" borderId="0" xfId="0" applyFont="1" applyFill="1" applyAlignment="1">
      <alignment horizontal="left" wrapText="1"/>
    </xf>
    <xf numFmtId="0" fontId="52" fillId="0" borderId="0" xfId="7" applyAlignment="1">
      <alignment horizontal="right" vertical="center"/>
    </xf>
    <xf numFmtId="0" fontId="82" fillId="6" borderId="1" xfId="0" applyFont="1" applyFill="1" applyBorder="1" applyAlignment="1">
      <alignment horizontal="center"/>
    </xf>
    <xf numFmtId="0" fontId="84" fillId="6" borderId="6" xfId="0" applyFont="1" applyFill="1" applyBorder="1" applyAlignment="1">
      <alignment horizontal="center"/>
    </xf>
    <xf numFmtId="0" fontId="84" fillId="6" borderId="7" xfId="0" applyFont="1" applyFill="1" applyBorder="1" applyAlignment="1">
      <alignment horizontal="center"/>
    </xf>
    <xf numFmtId="0" fontId="84" fillId="6" borderId="4" xfId="0" applyFont="1" applyFill="1" applyBorder="1" applyAlignment="1">
      <alignment horizontal="center"/>
    </xf>
    <xf numFmtId="0" fontId="85" fillId="6" borderId="0" xfId="0" applyFont="1" applyFill="1" applyAlignment="1">
      <alignment horizontal="center"/>
    </xf>
    <xf numFmtId="0" fontId="4" fillId="6" borderId="0" xfId="0" applyFont="1" applyFill="1" applyAlignment="1">
      <alignment horizontal="center" wrapText="1"/>
    </xf>
    <xf numFmtId="0" fontId="97" fillId="8" borderId="6" xfId="0" applyFont="1" applyFill="1" applyBorder="1" applyAlignment="1">
      <alignment horizontal="center"/>
    </xf>
    <xf numFmtId="0" fontId="97" fillId="8" borderId="7" xfId="0" applyFont="1" applyFill="1" applyBorder="1" applyAlignment="1">
      <alignment horizontal="center"/>
    </xf>
    <xf numFmtId="0" fontId="97" fillId="8" borderId="4" xfId="0" applyFont="1" applyFill="1" applyBorder="1" applyAlignment="1">
      <alignment horizontal="center"/>
    </xf>
    <xf numFmtId="0" fontId="84" fillId="8" borderId="6" xfId="0" applyFont="1" applyFill="1" applyBorder="1" applyAlignment="1">
      <alignment horizontal="center"/>
    </xf>
    <xf numFmtId="0" fontId="84" fillId="8" borderId="7" xfId="0" applyFont="1" applyFill="1" applyBorder="1" applyAlignment="1">
      <alignment horizontal="center"/>
    </xf>
    <xf numFmtId="0" fontId="84" fillId="8" borderId="4" xfId="0" applyFont="1" applyFill="1" applyBorder="1" applyAlignment="1">
      <alignment horizontal="center"/>
    </xf>
    <xf numFmtId="0" fontId="109" fillId="6" borderId="0" xfId="0" applyFont="1" applyFill="1" applyAlignment="1">
      <alignment horizontal="center"/>
    </xf>
    <xf numFmtId="0" fontId="91" fillId="5" borderId="50" xfId="0" applyFont="1" applyFill="1" applyBorder="1" applyAlignment="1">
      <alignment horizontal="center" vertical="center" wrapText="1"/>
    </xf>
    <xf numFmtId="0" fontId="91" fillId="5" borderId="16" xfId="0" applyFont="1" applyFill="1" applyBorder="1" applyAlignment="1">
      <alignment horizontal="center" vertical="center" wrapText="1"/>
    </xf>
    <xf numFmtId="0" fontId="91" fillId="5" borderId="17" xfId="0" applyFont="1" applyFill="1" applyBorder="1" applyAlignment="1">
      <alignment horizontal="center" vertical="center" wrapText="1"/>
    </xf>
    <xf numFmtId="0" fontId="92" fillId="5" borderId="16" xfId="0" applyFont="1" applyFill="1" applyBorder="1" applyAlignment="1">
      <alignment horizontal="center" vertical="center" wrapText="1"/>
    </xf>
    <xf numFmtId="0" fontId="75" fillId="8" borderId="40" xfId="0" applyFont="1" applyFill="1" applyBorder="1" applyAlignment="1">
      <alignment horizontal="center"/>
    </xf>
    <xf numFmtId="0" fontId="75" fillId="8" borderId="1" xfId="0" applyFont="1" applyFill="1" applyBorder="1" applyAlignment="1">
      <alignment horizontal="center"/>
    </xf>
    <xf numFmtId="165" fontId="93" fillId="8" borderId="7" xfId="1" applyNumberFormat="1" applyFont="1" applyFill="1" applyBorder="1" applyAlignment="1">
      <alignment horizontal="center" wrapText="1"/>
    </xf>
    <xf numFmtId="0" fontId="37" fillId="5" borderId="1" xfId="0" applyFont="1" applyFill="1" applyBorder="1" applyAlignment="1">
      <alignment horizontal="center" vertical="center"/>
    </xf>
    <xf numFmtId="0" fontId="35" fillId="5" borderId="1" xfId="0" applyFont="1" applyFill="1" applyBorder="1" applyAlignment="1">
      <alignment horizontal="center"/>
    </xf>
    <xf numFmtId="167" fontId="39" fillId="9" borderId="1" xfId="0" applyNumberFormat="1" applyFont="1" applyFill="1" applyBorder="1" applyAlignment="1">
      <alignment horizontal="right" vertical="center" wrapText="1"/>
    </xf>
    <xf numFmtId="167" fontId="46" fillId="9" borderId="1" xfId="0" applyNumberFormat="1" applyFont="1" applyFill="1" applyBorder="1" applyAlignment="1">
      <alignment horizontal="center" vertical="center" wrapText="1"/>
    </xf>
    <xf numFmtId="0" fontId="49" fillId="5" borderId="1" xfId="0" applyFont="1" applyFill="1" applyBorder="1" applyAlignment="1">
      <alignment horizontal="center"/>
    </xf>
    <xf numFmtId="0" fontId="31" fillId="6" borderId="0" xfId="0" applyFont="1" applyFill="1" applyBorder="1" applyAlignment="1">
      <alignment horizontal="left"/>
    </xf>
    <xf numFmtId="0" fontId="25" fillId="6" borderId="0" xfId="0" applyFont="1" applyFill="1" applyBorder="1" applyAlignment="1">
      <alignment horizontal="center" vertical="center" wrapText="1"/>
    </xf>
    <xf numFmtId="0" fontId="27" fillId="6" borderId="0" xfId="0" applyFont="1" applyFill="1" applyBorder="1" applyAlignment="1">
      <alignment horizontal="left" vertical="center" wrapText="1"/>
    </xf>
    <xf numFmtId="0" fontId="55" fillId="6" borderId="0" xfId="0" applyFont="1" applyFill="1" applyAlignment="1">
      <alignment horizontal="left" vertical="center"/>
    </xf>
    <xf numFmtId="0" fontId="33" fillId="4" borderId="6" xfId="0" applyFont="1" applyFill="1" applyBorder="1" applyAlignment="1">
      <alignment horizontal="center"/>
    </xf>
    <xf numFmtId="0" fontId="33" fillId="4" borderId="7" xfId="0" applyFont="1" applyFill="1" applyBorder="1" applyAlignment="1">
      <alignment horizontal="center"/>
    </xf>
    <xf numFmtId="0" fontId="111" fillId="6" borderId="0" xfId="0" applyFont="1" applyFill="1" applyBorder="1" applyAlignment="1">
      <alignment horizontal="center"/>
    </xf>
    <xf numFmtId="0" fontId="27" fillId="5" borderId="0" xfId="0" applyFont="1" applyFill="1" applyBorder="1" applyAlignment="1">
      <alignment horizontal="left" vertical="center" wrapText="1"/>
    </xf>
    <xf numFmtId="0" fontId="25" fillId="4" borderId="6" xfId="0" applyFont="1" applyFill="1" applyBorder="1" applyAlignment="1">
      <alignment horizontal="center"/>
    </xf>
    <xf numFmtId="0" fontId="25" fillId="4" borderId="7" xfId="0" applyFont="1" applyFill="1" applyBorder="1" applyAlignment="1">
      <alignment horizontal="center"/>
    </xf>
    <xf numFmtId="0" fontId="25" fillId="4" borderId="4" xfId="0" applyFont="1" applyFill="1" applyBorder="1" applyAlignment="1">
      <alignment horizontal="center"/>
    </xf>
    <xf numFmtId="0" fontId="26" fillId="6" borderId="3" xfId="0" applyFont="1" applyFill="1" applyBorder="1" applyAlignment="1">
      <alignment horizontal="center" vertical="center"/>
    </xf>
    <xf numFmtId="0" fontId="16" fillId="7" borderId="3" xfId="0" applyFont="1" applyFill="1" applyBorder="1" applyAlignment="1" applyProtection="1">
      <alignment horizontal="center" vertical="center"/>
      <protection locked="0" hidden="1"/>
    </xf>
    <xf numFmtId="0" fontId="25" fillId="4" borderId="1" xfId="0" applyFont="1" applyFill="1" applyBorder="1" applyAlignment="1">
      <alignment horizontal="center"/>
    </xf>
    <xf numFmtId="0" fontId="45" fillId="6" borderId="7" xfId="0" applyFont="1" applyFill="1" applyBorder="1" applyAlignment="1">
      <alignment horizontal="center" vertical="center" wrapText="1"/>
    </xf>
    <xf numFmtId="0" fontId="45" fillId="6" borderId="4" xfId="0" applyFont="1" applyFill="1" applyBorder="1" applyAlignment="1">
      <alignment horizontal="center" vertical="center" wrapText="1"/>
    </xf>
    <xf numFmtId="3" fontId="22" fillId="6" borderId="1" xfId="0" applyNumberFormat="1" applyFont="1" applyFill="1" applyBorder="1" applyAlignment="1">
      <alignment horizontal="center" vertical="center"/>
    </xf>
    <xf numFmtId="1" fontId="22" fillId="6" borderId="1" xfId="2" applyNumberFormat="1" applyFont="1" applyFill="1" applyBorder="1" applyAlignment="1">
      <alignment horizontal="center" vertical="center"/>
    </xf>
    <xf numFmtId="4"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4" fillId="6" borderId="6" xfId="0" applyFont="1" applyFill="1" applyBorder="1" applyAlignment="1">
      <alignment horizontal="center" vertical="center" wrapText="1"/>
    </xf>
    <xf numFmtId="0" fontId="44" fillId="6" borderId="0" xfId="0" applyFont="1" applyFill="1" applyBorder="1" applyAlignment="1">
      <alignment horizontal="left" vertical="center" wrapText="1"/>
    </xf>
    <xf numFmtId="0" fontId="11" fillId="5" borderId="1" xfId="0" applyFont="1" applyFill="1" applyBorder="1" applyAlignment="1">
      <alignment horizontal="center" vertical="center" wrapText="1"/>
    </xf>
    <xf numFmtId="0" fontId="38" fillId="6" borderId="0" xfId="0" applyFont="1" applyFill="1" applyBorder="1" applyAlignment="1">
      <alignment horizontal="left"/>
    </xf>
    <xf numFmtId="0" fontId="41" fillId="8" borderId="1" xfId="0" applyFont="1" applyFill="1" applyBorder="1" applyAlignment="1">
      <alignment horizontal="center" vertical="center"/>
    </xf>
    <xf numFmtId="0" fontId="39" fillId="9" borderId="1" xfId="0" applyFont="1" applyFill="1" applyBorder="1" applyAlignment="1">
      <alignment horizontal="center" vertical="center"/>
    </xf>
    <xf numFmtId="0" fontId="45" fillId="0" borderId="0"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0" fillId="6" borderId="7" xfId="0" applyFill="1" applyBorder="1" applyAlignment="1">
      <alignment horizontal="right"/>
    </xf>
    <xf numFmtId="0" fontId="24" fillId="8" borderId="6"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4" xfId="0" applyFont="1" applyFill="1" applyBorder="1" applyAlignment="1">
      <alignment horizontal="center" vertical="center" wrapText="1"/>
    </xf>
    <xf numFmtId="0" fontId="39" fillId="9" borderId="6"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12" xfId="0" applyFont="1" applyFill="1" applyBorder="1" applyAlignment="1">
      <alignment horizontal="center" vertical="center" wrapText="1"/>
    </xf>
    <xf numFmtId="0" fontId="16" fillId="8" borderId="1" xfId="0" applyFont="1" applyFill="1" applyBorder="1" applyAlignment="1">
      <alignment horizontal="center" vertical="center" wrapText="1"/>
    </xf>
    <xf numFmtId="166" fontId="22" fillId="8" borderId="1" xfId="1" applyNumberFormat="1" applyFont="1" applyFill="1" applyBorder="1" applyAlignment="1">
      <alignment horizontal="center" vertical="center"/>
    </xf>
    <xf numFmtId="3" fontId="22" fillId="8" borderId="1" xfId="0" applyNumberFormat="1" applyFont="1" applyFill="1" applyBorder="1" applyAlignment="1">
      <alignment horizontal="center" vertical="center"/>
    </xf>
    <xf numFmtId="1" fontId="22" fillId="8" borderId="1" xfId="2" applyNumberFormat="1" applyFont="1" applyFill="1" applyBorder="1" applyAlignment="1">
      <alignment horizontal="center" vertical="center"/>
    </xf>
    <xf numFmtId="4" fontId="14" fillId="8" borderId="1" xfId="0" applyNumberFormat="1" applyFont="1" applyFill="1" applyBorder="1" applyAlignment="1">
      <alignment horizontal="center" vertical="center"/>
    </xf>
    <xf numFmtId="0" fontId="14" fillId="8" borderId="1" xfId="0" applyFont="1" applyFill="1" applyBorder="1" applyAlignment="1">
      <alignment horizontal="center" vertical="center"/>
    </xf>
    <xf numFmtId="0" fontId="14" fillId="8" borderId="6"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6" fillId="6" borderId="1" xfId="0" applyFont="1" applyFill="1" applyBorder="1" applyAlignment="1">
      <alignment horizontal="center" vertical="center" wrapText="1"/>
    </xf>
    <xf numFmtId="166" fontId="22" fillId="6" borderId="1" xfId="1" applyNumberFormat="1" applyFont="1" applyFill="1" applyBorder="1" applyAlignment="1">
      <alignment horizontal="center" vertical="center"/>
    </xf>
    <xf numFmtId="0" fontId="18" fillId="8" borderId="14" xfId="0" applyFont="1" applyFill="1" applyBorder="1" applyAlignment="1">
      <alignment horizontal="center" vertical="center" wrapText="1"/>
    </xf>
    <xf numFmtId="0" fontId="18" fillId="8" borderId="15"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47" fillId="5" borderId="0" xfId="0" applyFont="1" applyFill="1" applyBorder="1" applyAlignment="1">
      <alignment horizontal="center" wrapText="1"/>
    </xf>
    <xf numFmtId="0" fontId="9" fillId="6" borderId="0" xfId="0" applyFont="1" applyFill="1" applyBorder="1" applyAlignment="1">
      <alignment horizontal="center"/>
    </xf>
    <xf numFmtId="0" fontId="11" fillId="8" borderId="0"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9" fillId="5" borderId="14"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29" fillId="8" borderId="7"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29" fillId="6" borderId="7"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23" fillId="5" borderId="14" xfId="0" applyFont="1" applyFill="1" applyBorder="1" applyAlignment="1">
      <alignment horizontal="center" vertical="center" wrapText="1"/>
    </xf>
    <xf numFmtId="0" fontId="23" fillId="5" borderId="3" xfId="0" applyFont="1" applyFill="1" applyBorder="1" applyAlignment="1">
      <alignment horizontal="center" vertical="center" wrapText="1"/>
    </xf>
    <xf numFmtId="0" fontId="23" fillId="5" borderId="15"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55" fillId="6" borderId="0" xfId="0" applyFont="1" applyFill="1" applyBorder="1" applyAlignment="1">
      <alignment horizontal="left" vertical="center"/>
    </xf>
    <xf numFmtId="0" fontId="25" fillId="7" borderId="6" xfId="0" applyFont="1" applyFill="1" applyBorder="1" applyAlignment="1" applyProtection="1">
      <alignment horizontal="center"/>
      <protection locked="0" hidden="1"/>
    </xf>
    <xf numFmtId="0" fontId="25" fillId="7" borderId="7" xfId="0" applyFont="1" applyFill="1" applyBorder="1" applyAlignment="1" applyProtection="1">
      <alignment horizontal="center"/>
      <protection locked="0" hidden="1"/>
    </xf>
    <xf numFmtId="0" fontId="25" fillId="7" borderId="4" xfId="0" applyFont="1" applyFill="1" applyBorder="1" applyAlignment="1" applyProtection="1">
      <alignment horizontal="center"/>
      <protection locked="0" hidden="1"/>
    </xf>
    <xf numFmtId="0" fontId="111" fillId="6" borderId="3" xfId="0" applyFont="1" applyFill="1" applyBorder="1" applyAlignment="1">
      <alignment horizontal="center"/>
    </xf>
    <xf numFmtId="0" fontId="27" fillId="5" borderId="0" xfId="0" applyFont="1" applyFill="1" applyAlignment="1">
      <alignment horizontal="left" vertical="center" wrapText="1"/>
    </xf>
    <xf numFmtId="0" fontId="31" fillId="0" borderId="0" xfId="0" applyFont="1" applyAlignment="1">
      <alignment horizontal="left"/>
    </xf>
    <xf numFmtId="0" fontId="18" fillId="8" borderId="8" xfId="0" applyFont="1" applyFill="1" applyBorder="1" applyAlignment="1">
      <alignment horizontal="center" vertical="center" wrapText="1"/>
    </xf>
    <xf numFmtId="0" fontId="18" fillId="8" borderId="10" xfId="0" applyFont="1" applyFill="1" applyBorder="1" applyAlignment="1">
      <alignment horizontal="center" vertical="center" wrapText="1"/>
    </xf>
    <xf numFmtId="3" fontId="22" fillId="8" borderId="13" xfId="0" applyNumberFormat="1" applyFont="1" applyFill="1" applyBorder="1" applyAlignment="1">
      <alignment horizontal="center" vertical="center"/>
    </xf>
    <xf numFmtId="3" fontId="22" fillId="8" borderId="11" xfId="0" applyNumberFormat="1" applyFont="1" applyFill="1" applyBorder="1" applyAlignment="1">
      <alignment horizontal="center" vertical="center"/>
    </xf>
    <xf numFmtId="3" fontId="22" fillId="8" borderId="5" xfId="0" applyNumberFormat="1" applyFont="1" applyFill="1" applyBorder="1" applyAlignment="1">
      <alignment horizontal="center" vertical="center"/>
    </xf>
    <xf numFmtId="1" fontId="22" fillId="8" borderId="13" xfId="2" applyNumberFormat="1" applyFont="1" applyFill="1" applyBorder="1" applyAlignment="1">
      <alignment horizontal="center" vertical="center"/>
    </xf>
    <xf numFmtId="1" fontId="22" fillId="8" borderId="11" xfId="2" applyNumberFormat="1" applyFont="1" applyFill="1" applyBorder="1" applyAlignment="1">
      <alignment horizontal="center" vertical="center"/>
    </xf>
    <xf numFmtId="1" fontId="22" fillId="8" borderId="5" xfId="2" applyNumberFormat="1" applyFont="1" applyFill="1" applyBorder="1" applyAlignment="1">
      <alignment horizontal="center" vertical="center"/>
    </xf>
    <xf numFmtId="3" fontId="22" fillId="6" borderId="13" xfId="0" applyNumberFormat="1" applyFont="1" applyFill="1" applyBorder="1" applyAlignment="1">
      <alignment horizontal="center" vertical="center"/>
    </xf>
    <xf numFmtId="3" fontId="22" fillId="6" borderId="11" xfId="0" applyNumberFormat="1" applyFont="1" applyFill="1" applyBorder="1" applyAlignment="1">
      <alignment horizontal="center" vertical="center"/>
    </xf>
    <xf numFmtId="3" fontId="22" fillId="6" borderId="5" xfId="0" applyNumberFormat="1" applyFont="1" applyFill="1" applyBorder="1" applyAlignment="1">
      <alignment horizontal="center" vertical="center"/>
    </xf>
    <xf numFmtId="1" fontId="22" fillId="6" borderId="13" xfId="2" applyNumberFormat="1" applyFont="1" applyFill="1" applyBorder="1" applyAlignment="1">
      <alignment horizontal="center" vertical="center"/>
    </xf>
    <xf numFmtId="1" fontId="22" fillId="6" borderId="11" xfId="2" applyNumberFormat="1" applyFont="1" applyFill="1" applyBorder="1" applyAlignment="1">
      <alignment horizontal="center" vertical="center"/>
    </xf>
    <xf numFmtId="1" fontId="22" fillId="6" borderId="5" xfId="2" applyNumberFormat="1" applyFont="1" applyFill="1" applyBorder="1" applyAlignment="1">
      <alignment horizontal="center" vertical="center"/>
    </xf>
    <xf numFmtId="0" fontId="14" fillId="8" borderId="1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44" fillId="6" borderId="0" xfId="0" applyFont="1" applyFill="1" applyAlignment="1">
      <alignment horizontal="left" vertical="center" wrapText="1"/>
    </xf>
    <xf numFmtId="0" fontId="31" fillId="6" borderId="0" xfId="0" applyFont="1" applyFill="1" applyAlignment="1">
      <alignment horizontal="left"/>
    </xf>
    <xf numFmtId="0" fontId="14" fillId="6" borderId="13" xfId="0" applyFont="1" applyFill="1" applyBorder="1" applyAlignment="1">
      <alignment horizontal="center" vertical="center" wrapText="1"/>
    </xf>
    <xf numFmtId="0" fontId="14" fillId="6" borderId="11" xfId="0" applyFont="1" applyFill="1" applyBorder="1" applyAlignment="1">
      <alignment horizontal="center" vertical="center" wrapText="1"/>
    </xf>
    <xf numFmtId="4" fontId="14" fillId="6" borderId="13" xfId="0" applyNumberFormat="1" applyFont="1" applyFill="1" applyBorder="1" applyAlignment="1">
      <alignment horizontal="center" vertical="center" wrapText="1"/>
    </xf>
    <xf numFmtId="4" fontId="14" fillId="6" borderId="11" xfId="0" applyNumberFormat="1" applyFont="1" applyFill="1" applyBorder="1" applyAlignment="1">
      <alignment horizontal="center" vertical="center" wrapText="1"/>
    </xf>
    <xf numFmtId="4" fontId="14" fillId="6" borderId="5" xfId="0" applyNumberFormat="1" applyFont="1" applyFill="1" applyBorder="1" applyAlignment="1">
      <alignment horizontal="center" vertical="center" wrapText="1"/>
    </xf>
    <xf numFmtId="166" fontId="14" fillId="8" borderId="1" xfId="1" applyNumberFormat="1" applyFont="1" applyFill="1" applyBorder="1" applyAlignment="1">
      <alignment horizontal="center" vertical="center"/>
    </xf>
    <xf numFmtId="0" fontId="11" fillId="8" borderId="0" xfId="0" applyFont="1" applyFill="1" applyAlignment="1">
      <alignment horizontal="left" vertical="center" wrapText="1"/>
    </xf>
    <xf numFmtId="0" fontId="47" fillId="5" borderId="0" xfId="0" applyFont="1" applyFill="1" applyAlignment="1">
      <alignment horizontal="center" wrapText="1"/>
    </xf>
    <xf numFmtId="0" fontId="9" fillId="6" borderId="0" xfId="0" applyFont="1" applyFill="1" applyAlignment="1">
      <alignment horizontal="center"/>
    </xf>
  </cellXfs>
  <cellStyles count="11">
    <cellStyle name="Lien hypertexte" xfId="7" builtinId="8"/>
    <cellStyle name="Milliers" xfId="2" builtinId="3"/>
    <cellStyle name="Milliers 2" xfId="6" xr:uid="{00000000-0005-0000-0000-000002000000}"/>
    <cellStyle name="Monétaire" xfId="1" builtinId="4"/>
    <cellStyle name="Monétaire 2" xfId="4" xr:uid="{00000000-0005-0000-0000-000004000000}"/>
    <cellStyle name="Normal" xfId="0" builtinId="0"/>
    <cellStyle name="Normal 2" xfId="8" xr:uid="{00000000-0005-0000-0000-000006000000}"/>
    <cellStyle name="Normal 2 2" xfId="9" xr:uid="{62EF7FD5-6130-4435-A91C-0B241CC886C6}"/>
    <cellStyle name="Pourcentage" xfId="3" builtinId="5"/>
    <cellStyle name="Pourcentage 2" xfId="5" xr:uid="{00000000-0005-0000-0000-000008000000}"/>
    <cellStyle name="Pourcentage 3" xfId="10" xr:uid="{11734069-950A-47BD-B4E3-2CA74F2C70C5}"/>
  </cellStyles>
  <dxfs count="0"/>
  <tableStyles count="0" defaultTableStyle="TableStyleMedium2" defaultPivotStyle="PivotStyleLight16"/>
  <colors>
    <mruColors>
      <color rgb="FFFFFFCC"/>
      <color rgb="FFFFFF99"/>
      <color rgb="FF020400"/>
      <color rgb="FF0033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'Coef charges fixes'!$S$5</c:f>
              <c:strCache>
                <c:ptCount val="1"/>
                <c:pt idx="0">
                  <c:v>9%</c:v>
                </c:pt>
              </c:strCache>
            </c:strRef>
          </c:tx>
          <c:spPr>
            <a:ln>
              <a:solidFill>
                <a:schemeClr val="tx1"/>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fixes'!$S$6:$S$20</c:f>
              <c:numCache>
                <c:formatCode>0.00%</c:formatCode>
                <c:ptCount val="15"/>
                <c:pt idx="0">
                  <c:v>1</c:v>
                </c:pt>
                <c:pt idx="1">
                  <c:v>0.91</c:v>
                </c:pt>
                <c:pt idx="2">
                  <c:v>0.82810000000000006</c:v>
                </c:pt>
                <c:pt idx="3">
                  <c:v>0.75357099999999999</c:v>
                </c:pt>
                <c:pt idx="4">
                  <c:v>0.68574961000000001</c:v>
                </c:pt>
                <c:pt idx="5">
                  <c:v>0.62403214510000005</c:v>
                </c:pt>
                <c:pt idx="6">
                  <c:v>0.56786925204100003</c:v>
                </c:pt>
                <c:pt idx="7">
                  <c:v>0.51676101935731</c:v>
                </c:pt>
                <c:pt idx="8">
                  <c:v>0.47025252761515213</c:v>
                </c:pt>
                <c:pt idx="9">
                  <c:v>0.42792980012978843</c:v>
                </c:pt>
                <c:pt idx="10">
                  <c:v>0.3894161181181075</c:v>
                </c:pt>
                <c:pt idx="11">
                  <c:v>0.35436866748747781</c:v>
                </c:pt>
                <c:pt idx="12">
                  <c:v>0.32247548741360482</c:v>
                </c:pt>
                <c:pt idx="13">
                  <c:v>0.29345269354638037</c:v>
                </c:pt>
                <c:pt idx="14">
                  <c:v>0.26704195112720613</c:v>
                </c:pt>
              </c:numCache>
            </c:numRef>
          </c:val>
          <c:smooth val="0"/>
          <c:extLst>
            <c:ext xmlns:c16="http://schemas.microsoft.com/office/drawing/2014/chart" uri="{C3380CC4-5D6E-409C-BE32-E72D297353CC}">
              <c16:uniqueId val="{00000000-F2B7-4AE0-A451-E95F0F493B59}"/>
            </c:ext>
          </c:extLst>
        </c:ser>
        <c:ser>
          <c:idx val="1"/>
          <c:order val="1"/>
          <c:tx>
            <c:strRef>
              <c:f>'Coef charges fixes'!$T$5</c:f>
              <c:strCache>
                <c:ptCount val="1"/>
                <c:pt idx="0">
                  <c:v>10%</c:v>
                </c:pt>
              </c:strCache>
            </c:strRef>
          </c:tx>
          <c:spPr>
            <a:ln>
              <a:solidFill>
                <a:srgbClr val="ADAD23"/>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fixes'!$T$6:$T$20</c:f>
              <c:numCache>
                <c:formatCode>0.00%</c:formatCode>
                <c:ptCount val="15"/>
                <c:pt idx="0">
                  <c:v>1</c:v>
                </c:pt>
                <c:pt idx="1">
                  <c:v>0.9</c:v>
                </c:pt>
                <c:pt idx="2">
                  <c:v>0.81</c:v>
                </c:pt>
                <c:pt idx="3">
                  <c:v>0.72900000000000009</c:v>
                </c:pt>
                <c:pt idx="4">
                  <c:v>0.65610000000000013</c:v>
                </c:pt>
                <c:pt idx="5">
                  <c:v>0.59049000000000007</c:v>
                </c:pt>
                <c:pt idx="6">
                  <c:v>0.53144100000000005</c:v>
                </c:pt>
                <c:pt idx="7">
                  <c:v>0.47829690000000002</c:v>
                </c:pt>
                <c:pt idx="8">
                  <c:v>0.43046720999999999</c:v>
                </c:pt>
                <c:pt idx="9">
                  <c:v>0.38742048899999998</c:v>
                </c:pt>
                <c:pt idx="10">
                  <c:v>0.34867844009999999</c:v>
                </c:pt>
                <c:pt idx="11">
                  <c:v>0.31381059609</c:v>
                </c:pt>
                <c:pt idx="12">
                  <c:v>0.282429536481</c:v>
                </c:pt>
                <c:pt idx="13">
                  <c:v>0.25418658283290002</c:v>
                </c:pt>
                <c:pt idx="14">
                  <c:v>0.22876792454961004</c:v>
                </c:pt>
              </c:numCache>
            </c:numRef>
          </c:val>
          <c:smooth val="0"/>
          <c:extLst>
            <c:ext xmlns:c16="http://schemas.microsoft.com/office/drawing/2014/chart" uri="{C3380CC4-5D6E-409C-BE32-E72D297353CC}">
              <c16:uniqueId val="{00000001-F2B7-4AE0-A451-E95F0F493B59}"/>
            </c:ext>
          </c:extLst>
        </c:ser>
        <c:ser>
          <c:idx val="2"/>
          <c:order val="2"/>
          <c:tx>
            <c:strRef>
              <c:f>'Coef charges fixes'!$U$5</c:f>
              <c:strCache>
                <c:ptCount val="1"/>
                <c:pt idx="0">
                  <c:v>11%</c:v>
                </c:pt>
              </c:strCache>
            </c:strRef>
          </c:tx>
          <c:spPr>
            <a:ln>
              <a:solidFill>
                <a:srgbClr val="7030A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fixes'!$U$6:$U$20</c:f>
              <c:numCache>
                <c:formatCode>0.00%</c:formatCode>
                <c:ptCount val="15"/>
                <c:pt idx="0">
                  <c:v>1</c:v>
                </c:pt>
                <c:pt idx="1">
                  <c:v>0.89</c:v>
                </c:pt>
                <c:pt idx="2">
                  <c:v>0.79210000000000003</c:v>
                </c:pt>
                <c:pt idx="3">
                  <c:v>0.70496899999999996</c:v>
                </c:pt>
                <c:pt idx="4">
                  <c:v>0.62742240999999999</c:v>
                </c:pt>
                <c:pt idx="5">
                  <c:v>0.55840594489999995</c:v>
                </c:pt>
                <c:pt idx="6">
                  <c:v>0.49698129096099997</c:v>
                </c:pt>
                <c:pt idx="7">
                  <c:v>0.44231334895528995</c:v>
                </c:pt>
                <c:pt idx="8">
                  <c:v>0.39365888057020804</c:v>
                </c:pt>
                <c:pt idx="9">
                  <c:v>0.35035640370748516</c:v>
                </c:pt>
                <c:pt idx="10">
                  <c:v>0.31181719929966178</c:v>
                </c:pt>
                <c:pt idx="11">
                  <c:v>0.277517307376699</c:v>
                </c:pt>
                <c:pt idx="12">
                  <c:v>0.24699040356526211</c:v>
                </c:pt>
                <c:pt idx="13">
                  <c:v>0.21982145917308327</c:v>
                </c:pt>
                <c:pt idx="14">
                  <c:v>0.19564109866404411</c:v>
                </c:pt>
              </c:numCache>
            </c:numRef>
          </c:val>
          <c:smooth val="0"/>
          <c:extLst>
            <c:ext xmlns:c16="http://schemas.microsoft.com/office/drawing/2014/chart" uri="{C3380CC4-5D6E-409C-BE32-E72D297353CC}">
              <c16:uniqueId val="{00000002-F2B7-4AE0-A451-E95F0F493B59}"/>
            </c:ext>
          </c:extLst>
        </c:ser>
        <c:ser>
          <c:idx val="3"/>
          <c:order val="3"/>
          <c:tx>
            <c:strRef>
              <c:f>'Coef charges fixes'!$V$5</c:f>
              <c:strCache>
                <c:ptCount val="1"/>
                <c:pt idx="0">
                  <c:v>12%</c:v>
                </c:pt>
              </c:strCache>
            </c:strRef>
          </c:tx>
          <c:spPr>
            <a:ln>
              <a:solidFill>
                <a:srgbClr val="00B0F0"/>
              </a:solidFill>
            </a:ln>
          </c:spPr>
          <c:marker>
            <c:spPr>
              <a:ln>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a:ln>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fixes'!$V$6:$V$20</c:f>
              <c:numCache>
                <c:formatCode>0.00%</c:formatCode>
                <c:ptCount val="15"/>
                <c:pt idx="0">
                  <c:v>1</c:v>
                </c:pt>
                <c:pt idx="1">
                  <c:v>0.88</c:v>
                </c:pt>
                <c:pt idx="2">
                  <c:v>0.77439999999999998</c:v>
                </c:pt>
                <c:pt idx="3">
                  <c:v>0.68147199999999997</c:v>
                </c:pt>
                <c:pt idx="4">
                  <c:v>0.59969536000000001</c:v>
                </c:pt>
                <c:pt idx="5">
                  <c:v>0.52773191679999998</c:v>
                </c:pt>
                <c:pt idx="6">
                  <c:v>0.46440408678399997</c:v>
                </c:pt>
                <c:pt idx="7">
                  <c:v>0.40867559636991996</c:v>
                </c:pt>
                <c:pt idx="8">
                  <c:v>0.35963452480552954</c:v>
                </c:pt>
                <c:pt idx="9">
                  <c:v>0.31647838182886601</c:v>
                </c:pt>
                <c:pt idx="10">
                  <c:v>0.2785009760094021</c:v>
                </c:pt>
                <c:pt idx="11">
                  <c:v>0.24508085888827386</c:v>
                </c:pt>
                <c:pt idx="12">
                  <c:v>0.215671155821681</c:v>
                </c:pt>
                <c:pt idx="13">
                  <c:v>0.18979061712307929</c:v>
                </c:pt>
                <c:pt idx="14">
                  <c:v>0.16701574306830977</c:v>
                </c:pt>
              </c:numCache>
            </c:numRef>
          </c:val>
          <c:smooth val="0"/>
          <c:extLst>
            <c:ext xmlns:c16="http://schemas.microsoft.com/office/drawing/2014/chart" uri="{C3380CC4-5D6E-409C-BE32-E72D297353CC}">
              <c16:uniqueId val="{00000003-F2B7-4AE0-A451-E95F0F493B59}"/>
            </c:ext>
          </c:extLst>
        </c:ser>
        <c:ser>
          <c:idx val="4"/>
          <c:order val="4"/>
          <c:tx>
            <c:strRef>
              <c:f>'Coef charges fixes'!$W$5</c:f>
              <c:strCache>
                <c:ptCount val="1"/>
                <c:pt idx="0">
                  <c:v>15%</c:v>
                </c:pt>
              </c:strCache>
            </c:strRef>
          </c:tx>
          <c:spPr>
            <a:ln>
              <a:solidFill>
                <a:srgbClr val="FF000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fixes'!$W$6:$W$20</c:f>
              <c:numCache>
                <c:formatCode>0.00%</c:formatCode>
                <c:ptCount val="15"/>
                <c:pt idx="0">
                  <c:v>1</c:v>
                </c:pt>
                <c:pt idx="1">
                  <c:v>0.85</c:v>
                </c:pt>
                <c:pt idx="2">
                  <c:v>0.72249999999999992</c:v>
                </c:pt>
                <c:pt idx="3">
                  <c:v>0.61412499999999992</c:v>
                </c:pt>
                <c:pt idx="4">
                  <c:v>0.52200624999999989</c:v>
                </c:pt>
                <c:pt idx="5">
                  <c:v>0.44370531249999989</c:v>
                </c:pt>
                <c:pt idx="6">
                  <c:v>0.37714951562499988</c:v>
                </c:pt>
                <c:pt idx="7">
                  <c:v>0.32057708828124987</c:v>
                </c:pt>
                <c:pt idx="8">
                  <c:v>0.2724905250390624</c:v>
                </c:pt>
                <c:pt idx="9">
                  <c:v>0.23161694628320303</c:v>
                </c:pt>
                <c:pt idx="10">
                  <c:v>0.19687440434072256</c:v>
                </c:pt>
                <c:pt idx="11">
                  <c:v>0.16734324368961417</c:v>
                </c:pt>
                <c:pt idx="12">
                  <c:v>0.14224175713617204</c:v>
                </c:pt>
                <c:pt idx="13">
                  <c:v>0.12090549356574623</c:v>
                </c:pt>
                <c:pt idx="14">
                  <c:v>0.10276966953088429</c:v>
                </c:pt>
              </c:numCache>
            </c:numRef>
          </c:val>
          <c:smooth val="0"/>
          <c:extLst>
            <c:ext xmlns:c16="http://schemas.microsoft.com/office/drawing/2014/chart" uri="{C3380CC4-5D6E-409C-BE32-E72D297353CC}">
              <c16:uniqueId val="{00000004-F2B7-4AE0-A451-E95F0F493B59}"/>
            </c:ext>
          </c:extLst>
        </c:ser>
        <c:ser>
          <c:idx val="5"/>
          <c:order val="5"/>
          <c:tx>
            <c:strRef>
              <c:f>'Coef charges fixes'!$X$5</c:f>
              <c:strCache>
                <c:ptCount val="1"/>
                <c:pt idx="0">
                  <c:v>20%</c:v>
                </c:pt>
              </c:strCache>
            </c:strRef>
          </c:tx>
          <c:spPr>
            <a:ln>
              <a:solidFill>
                <a:srgbClr val="92D050"/>
              </a:solidFill>
            </a:ln>
          </c:spPr>
          <c:marker>
            <c:spPr>
              <a:solidFill>
                <a:schemeClr val="accent2"/>
              </a:solidFill>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fixes'!$X$6:$X$17</c:f>
              <c:numCache>
                <c:formatCode>0.00%</c:formatCode>
                <c:ptCount val="12"/>
                <c:pt idx="0">
                  <c:v>1</c:v>
                </c:pt>
                <c:pt idx="1">
                  <c:v>0.8</c:v>
                </c:pt>
                <c:pt idx="2">
                  <c:v>0.64</c:v>
                </c:pt>
                <c:pt idx="3">
                  <c:v>0.51200000000000001</c:v>
                </c:pt>
                <c:pt idx="4">
                  <c:v>0.40960000000000002</c:v>
                </c:pt>
                <c:pt idx="5">
                  <c:v>0.32768000000000003</c:v>
                </c:pt>
                <c:pt idx="6">
                  <c:v>0.26214400000000004</c:v>
                </c:pt>
                <c:pt idx="7">
                  <c:v>0.20971520000000005</c:v>
                </c:pt>
                <c:pt idx="8">
                  <c:v>0.16777216000000003</c:v>
                </c:pt>
                <c:pt idx="9">
                  <c:v>0.13421772800000004</c:v>
                </c:pt>
                <c:pt idx="10">
                  <c:v>0.10737418240000003</c:v>
                </c:pt>
                <c:pt idx="11">
                  <c:v>8.5899345920000023E-2</c:v>
                </c:pt>
              </c:numCache>
            </c:numRef>
          </c:val>
          <c:smooth val="0"/>
          <c:extLst>
            <c:ext xmlns:c16="http://schemas.microsoft.com/office/drawing/2014/chart" uri="{C3380CC4-5D6E-409C-BE32-E72D297353CC}">
              <c16:uniqueId val="{00000005-F2B7-4AE0-A451-E95F0F493B59}"/>
            </c:ext>
          </c:extLst>
        </c:ser>
        <c:ser>
          <c:idx val="6"/>
          <c:order val="6"/>
          <c:tx>
            <c:strRef>
              <c:f>'Coef charges fixes'!$Y$5</c:f>
              <c:strCache>
                <c:ptCount val="1"/>
                <c:pt idx="0">
                  <c:v>25%</c:v>
                </c:pt>
              </c:strCache>
            </c:strRef>
          </c:tx>
          <c:spPr>
            <a:ln>
              <a:solidFill>
                <a:schemeClr val="tx1"/>
              </a:solidFill>
              <a:prstDash val="dash"/>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fixes'!$Y$6:$Y$17</c:f>
              <c:numCache>
                <c:formatCode>0.00%</c:formatCode>
                <c:ptCount val="12"/>
                <c:pt idx="0">
                  <c:v>1</c:v>
                </c:pt>
                <c:pt idx="1">
                  <c:v>0.75</c:v>
                </c:pt>
                <c:pt idx="2">
                  <c:v>0.5625</c:v>
                </c:pt>
                <c:pt idx="3">
                  <c:v>0.421875</c:v>
                </c:pt>
                <c:pt idx="4">
                  <c:v>0.31640625</c:v>
                </c:pt>
                <c:pt idx="5">
                  <c:v>0.2373046875</c:v>
                </c:pt>
                <c:pt idx="6">
                  <c:v>0.177978515625</c:v>
                </c:pt>
                <c:pt idx="7">
                  <c:v>0.13348388671875</c:v>
                </c:pt>
                <c:pt idx="8">
                  <c:v>0.1001129150390625</c:v>
                </c:pt>
                <c:pt idx="9">
                  <c:v>7.5084686279296875E-2</c:v>
                </c:pt>
                <c:pt idx="10">
                  <c:v>5.6313514709472656E-2</c:v>
                </c:pt>
                <c:pt idx="11">
                  <c:v>4.2235136032104492E-2</c:v>
                </c:pt>
              </c:numCache>
            </c:numRef>
          </c:val>
          <c:smooth val="0"/>
          <c:extLst>
            <c:ext xmlns:c16="http://schemas.microsoft.com/office/drawing/2014/chart" uri="{C3380CC4-5D6E-409C-BE32-E72D297353CC}">
              <c16:uniqueId val="{00000006-F2B7-4AE0-A451-E95F0F493B59}"/>
            </c:ext>
          </c:extLst>
        </c:ser>
        <c:dLbls>
          <c:showLegendKey val="0"/>
          <c:showVal val="0"/>
          <c:showCatName val="0"/>
          <c:showSerName val="0"/>
          <c:showPercent val="0"/>
          <c:showBubbleSize val="0"/>
        </c:dLbls>
        <c:marker val="1"/>
        <c:smooth val="0"/>
        <c:axId val="149992192"/>
        <c:axId val="149994112"/>
      </c:lineChart>
      <c:catAx>
        <c:axId val="149992192"/>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000000"/>
                </a:solidFill>
                <a:latin typeface="Calibri"/>
                <a:ea typeface="Calibri"/>
                <a:cs typeface="Calibri"/>
              </a:defRPr>
            </a:pPr>
            <a:endParaRPr lang="fr-FR"/>
          </a:p>
        </c:txPr>
        <c:crossAx val="149994112"/>
        <c:crossesAt val="0"/>
        <c:auto val="1"/>
        <c:lblAlgn val="ctr"/>
        <c:lblOffset val="100"/>
        <c:noMultiLvlLbl val="0"/>
      </c:catAx>
      <c:valAx>
        <c:axId val="149994112"/>
        <c:scaling>
          <c:orientation val="minMax"/>
          <c:max val="1"/>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49992192"/>
        <c:crosses val="autoZero"/>
        <c:crossBetween val="between"/>
      </c:valAx>
    </c:plotArea>
    <c:legend>
      <c:legendPos val="r"/>
      <c:layout>
        <c:manualLayout>
          <c:xMode val="edge"/>
          <c:yMode val="edge"/>
          <c:x val="0.26229712858926341"/>
          <c:y val="6.1377157823391099E-4"/>
          <c:w val="0.5541822721598002"/>
          <c:h val="0.11256983551870044"/>
        </c:manualLayout>
      </c:layout>
      <c:overlay val="0"/>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3.png"/><Relationship Id="rId3" Type="http://schemas.openxmlformats.org/officeDocument/2006/relationships/image" Target="../media/image15.jpeg"/><Relationship Id="rId7" Type="http://schemas.openxmlformats.org/officeDocument/2006/relationships/image" Target="../media/image18.png"/><Relationship Id="rId12" Type="http://schemas.openxmlformats.org/officeDocument/2006/relationships/image" Target="../media/image22.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7.jpeg"/><Relationship Id="rId11" Type="http://schemas.openxmlformats.org/officeDocument/2006/relationships/image" Target="../media/image21.jpeg"/><Relationship Id="rId5" Type="http://schemas.openxmlformats.org/officeDocument/2006/relationships/image" Target="../media/image16.jpeg"/><Relationship Id="rId10" Type="http://schemas.openxmlformats.org/officeDocument/2006/relationships/image" Target="../media/image20.jpe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34.png"/><Relationship Id="rId3" Type="http://schemas.openxmlformats.org/officeDocument/2006/relationships/image" Target="../media/image26.jpeg"/><Relationship Id="rId7" Type="http://schemas.openxmlformats.org/officeDocument/2006/relationships/image" Target="../media/image29.png"/><Relationship Id="rId12" Type="http://schemas.openxmlformats.org/officeDocument/2006/relationships/image" Target="../media/image33.jpeg"/><Relationship Id="rId2" Type="http://schemas.openxmlformats.org/officeDocument/2006/relationships/image" Target="../media/image25.jpeg"/><Relationship Id="rId1" Type="http://schemas.openxmlformats.org/officeDocument/2006/relationships/image" Target="../media/image24.png"/><Relationship Id="rId6" Type="http://schemas.openxmlformats.org/officeDocument/2006/relationships/image" Target="../media/image28.jpeg"/><Relationship Id="rId11" Type="http://schemas.openxmlformats.org/officeDocument/2006/relationships/image" Target="../media/image32.jpeg"/><Relationship Id="rId5" Type="http://schemas.openxmlformats.org/officeDocument/2006/relationships/image" Target="../media/image27.jpeg"/><Relationship Id="rId10"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1.jpeg"/><Relationship Id="rId13" Type="http://schemas.openxmlformats.org/officeDocument/2006/relationships/image" Target="../media/image34.png"/><Relationship Id="rId3" Type="http://schemas.openxmlformats.org/officeDocument/2006/relationships/image" Target="../media/image37.jpeg"/><Relationship Id="rId7" Type="http://schemas.openxmlformats.org/officeDocument/2006/relationships/image" Target="../media/image40.png"/><Relationship Id="rId12" Type="http://schemas.openxmlformats.org/officeDocument/2006/relationships/image" Target="../media/image45.png"/><Relationship Id="rId2" Type="http://schemas.openxmlformats.org/officeDocument/2006/relationships/image" Target="../media/image36.jpeg"/><Relationship Id="rId1" Type="http://schemas.openxmlformats.org/officeDocument/2006/relationships/image" Target="../media/image35.png"/><Relationship Id="rId6" Type="http://schemas.openxmlformats.org/officeDocument/2006/relationships/image" Target="../media/image39.jpeg"/><Relationship Id="rId11" Type="http://schemas.openxmlformats.org/officeDocument/2006/relationships/image" Target="../media/image44.png"/><Relationship Id="rId5" Type="http://schemas.openxmlformats.org/officeDocument/2006/relationships/image" Target="../media/image38.jpeg"/><Relationship Id="rId10" Type="http://schemas.openxmlformats.org/officeDocument/2006/relationships/image" Target="../media/image43.png"/><Relationship Id="rId4" Type="http://schemas.openxmlformats.org/officeDocument/2006/relationships/image" Target="../media/image4.png"/><Relationship Id="rId9" Type="http://schemas.openxmlformats.org/officeDocument/2006/relationships/image" Target="../media/image4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1.jpeg"/><Relationship Id="rId13" Type="http://schemas.openxmlformats.org/officeDocument/2006/relationships/image" Target="../media/image34.png"/><Relationship Id="rId3" Type="http://schemas.openxmlformats.org/officeDocument/2006/relationships/image" Target="../media/image47.jpeg"/><Relationship Id="rId7" Type="http://schemas.openxmlformats.org/officeDocument/2006/relationships/image" Target="../media/image49.png"/><Relationship Id="rId12" Type="http://schemas.openxmlformats.org/officeDocument/2006/relationships/image" Target="../media/image52.png"/><Relationship Id="rId2" Type="http://schemas.openxmlformats.org/officeDocument/2006/relationships/image" Target="../media/image36.jpeg"/><Relationship Id="rId1" Type="http://schemas.openxmlformats.org/officeDocument/2006/relationships/image" Target="../media/image46.png"/><Relationship Id="rId6" Type="http://schemas.openxmlformats.org/officeDocument/2006/relationships/image" Target="../media/image39.jpeg"/><Relationship Id="rId11" Type="http://schemas.openxmlformats.org/officeDocument/2006/relationships/image" Target="../media/image51.png"/><Relationship Id="rId5" Type="http://schemas.openxmlformats.org/officeDocument/2006/relationships/image" Target="../media/image48.jpeg"/><Relationship Id="rId10" Type="http://schemas.openxmlformats.org/officeDocument/2006/relationships/image" Target="../media/image50.png"/><Relationship Id="rId4" Type="http://schemas.openxmlformats.org/officeDocument/2006/relationships/image" Target="../media/image4.png"/><Relationship Id="rId9" Type="http://schemas.openxmlformats.org/officeDocument/2006/relationships/image" Target="../media/image42.png"/></Relationships>
</file>

<file path=xl/drawings/_rels/drawing8.xml.rels><?xml version="1.0" encoding="UTF-8" standalone="yes"?>
<Relationships xmlns="http://schemas.openxmlformats.org/package/2006/relationships"><Relationship Id="rId8" Type="http://schemas.openxmlformats.org/officeDocument/2006/relationships/image" Target="../media/image59.jpeg"/><Relationship Id="rId13" Type="http://schemas.openxmlformats.org/officeDocument/2006/relationships/image" Target="../media/image63.png"/><Relationship Id="rId3" Type="http://schemas.openxmlformats.org/officeDocument/2006/relationships/image" Target="../media/image55.jpeg"/><Relationship Id="rId7" Type="http://schemas.openxmlformats.org/officeDocument/2006/relationships/image" Target="../media/image58.png"/><Relationship Id="rId12" Type="http://schemas.openxmlformats.org/officeDocument/2006/relationships/image" Target="../media/image62.png"/><Relationship Id="rId2" Type="http://schemas.openxmlformats.org/officeDocument/2006/relationships/image" Target="../media/image54.jpeg"/><Relationship Id="rId16" Type="http://schemas.openxmlformats.org/officeDocument/2006/relationships/image" Target="../media/image34.png"/><Relationship Id="rId1" Type="http://schemas.openxmlformats.org/officeDocument/2006/relationships/image" Target="../media/image53.png"/><Relationship Id="rId6" Type="http://schemas.openxmlformats.org/officeDocument/2006/relationships/image" Target="../media/image57.jpeg"/><Relationship Id="rId11" Type="http://schemas.openxmlformats.org/officeDocument/2006/relationships/image" Target="../media/image61.png"/><Relationship Id="rId5" Type="http://schemas.openxmlformats.org/officeDocument/2006/relationships/image" Target="../media/image56.jpeg"/><Relationship Id="rId15" Type="http://schemas.openxmlformats.org/officeDocument/2006/relationships/image" Target="../media/image65.png"/><Relationship Id="rId1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30.png"/><Relationship Id="rId14" Type="http://schemas.openxmlformats.org/officeDocument/2006/relationships/image" Target="../media/image6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936250" cy="921089"/>
    <xdr:pic>
      <xdr:nvPicPr>
        <xdr:cNvPr id="2" name="Image 1">
          <a:extLst>
            <a:ext uri="{FF2B5EF4-FFF2-40B4-BE49-F238E27FC236}">
              <a16:creationId xmlns:a16="http://schemas.microsoft.com/office/drawing/2014/main" id="{E49E59D5-437D-4238-A9A8-F5F16F5D75A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82880"/>
          <a:ext cx="1936250" cy="921089"/>
        </a:xfrm>
        <a:prstGeom prst="rect">
          <a:avLst/>
        </a:prstGeom>
      </xdr:spPr>
    </xdr:pic>
    <xdr:clientData/>
  </xdr:oneCellAnchor>
  <xdr:oneCellAnchor>
    <xdr:from>
      <xdr:col>2</xdr:col>
      <xdr:colOff>407126</xdr:colOff>
      <xdr:row>71</xdr:row>
      <xdr:rowOff>56605</xdr:rowOff>
    </xdr:from>
    <xdr:ext cx="1301621" cy="415448"/>
    <xdr:pic>
      <xdr:nvPicPr>
        <xdr:cNvPr id="3" name="Image 2">
          <a:extLst>
            <a:ext uri="{FF2B5EF4-FFF2-40B4-BE49-F238E27FC236}">
              <a16:creationId xmlns:a16="http://schemas.microsoft.com/office/drawing/2014/main" id="{448B589A-9DC3-4D91-8EDA-E0D5C43208E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2986" y="26978065"/>
          <a:ext cx="1301621" cy="415448"/>
        </a:xfrm>
        <a:prstGeom prst="rect">
          <a:avLst/>
        </a:prstGeom>
      </xdr:spPr>
    </xdr:pic>
    <xdr:clientData/>
  </xdr:oneCellAnchor>
  <xdr:oneCellAnchor>
    <xdr:from>
      <xdr:col>4</xdr:col>
      <xdr:colOff>213361</xdr:colOff>
      <xdr:row>71</xdr:row>
      <xdr:rowOff>96725</xdr:rowOff>
    </xdr:from>
    <xdr:ext cx="1139650" cy="431716"/>
    <xdr:pic>
      <xdr:nvPicPr>
        <xdr:cNvPr id="4" name="Image 3">
          <a:extLst>
            <a:ext uri="{FF2B5EF4-FFF2-40B4-BE49-F238E27FC236}">
              <a16:creationId xmlns:a16="http://schemas.microsoft.com/office/drawing/2014/main" id="{D934C7E1-2447-4C40-8897-B98ECC512AB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0841" y="27018185"/>
          <a:ext cx="1139650" cy="431716"/>
        </a:xfrm>
        <a:prstGeom prst="rect">
          <a:avLst/>
        </a:prstGeom>
      </xdr:spPr>
    </xdr:pic>
    <xdr:clientData/>
  </xdr:oneCellAnchor>
  <xdr:oneCellAnchor>
    <xdr:from>
      <xdr:col>5</xdr:col>
      <xdr:colOff>729344</xdr:colOff>
      <xdr:row>71</xdr:row>
      <xdr:rowOff>18505</xdr:rowOff>
    </xdr:from>
    <xdr:ext cx="537671" cy="530972"/>
    <xdr:pic>
      <xdr:nvPicPr>
        <xdr:cNvPr id="5" name="Image 4">
          <a:extLst>
            <a:ext uri="{FF2B5EF4-FFF2-40B4-BE49-F238E27FC236}">
              <a16:creationId xmlns:a16="http://schemas.microsoft.com/office/drawing/2014/main" id="{A4899C00-ADE3-4D63-B0BA-6925DCFA771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19304" y="26939965"/>
          <a:ext cx="537671" cy="530972"/>
        </a:xfrm>
        <a:prstGeom prst="rect">
          <a:avLst/>
        </a:prstGeom>
      </xdr:spPr>
    </xdr:pic>
    <xdr:clientData/>
  </xdr:oneCellAnchor>
  <xdr:oneCellAnchor>
    <xdr:from>
      <xdr:col>8</xdr:col>
      <xdr:colOff>536362</xdr:colOff>
      <xdr:row>68</xdr:row>
      <xdr:rowOff>46893</xdr:rowOff>
    </xdr:from>
    <xdr:ext cx="995092" cy="470820"/>
    <xdr:pic>
      <xdr:nvPicPr>
        <xdr:cNvPr id="6" name="Image 5">
          <a:extLst>
            <a:ext uri="{FF2B5EF4-FFF2-40B4-BE49-F238E27FC236}">
              <a16:creationId xmlns:a16="http://schemas.microsoft.com/office/drawing/2014/main" id="{143D2915-8543-4E48-A8B9-6BA8F096566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03762" y="26534013"/>
          <a:ext cx="995092" cy="470820"/>
        </a:xfrm>
        <a:prstGeom prst="rect">
          <a:avLst/>
        </a:prstGeom>
      </xdr:spPr>
    </xdr:pic>
    <xdr:clientData/>
  </xdr:oneCellAnchor>
  <xdr:oneCellAnchor>
    <xdr:from>
      <xdr:col>7</xdr:col>
      <xdr:colOff>694094</xdr:colOff>
      <xdr:row>71</xdr:row>
      <xdr:rowOff>136908</xdr:rowOff>
    </xdr:from>
    <xdr:ext cx="1609826" cy="397160"/>
    <xdr:pic>
      <xdr:nvPicPr>
        <xdr:cNvPr id="7" name="Image 6">
          <a:extLst>
            <a:ext uri="{FF2B5EF4-FFF2-40B4-BE49-F238E27FC236}">
              <a16:creationId xmlns:a16="http://schemas.microsoft.com/office/drawing/2014/main" id="{A90C2936-8B92-4932-896A-394FCB29F4C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69014" y="27058368"/>
          <a:ext cx="1609826" cy="397160"/>
        </a:xfrm>
        <a:prstGeom prst="rect">
          <a:avLst/>
        </a:prstGeom>
      </xdr:spPr>
    </xdr:pic>
    <xdr:clientData/>
  </xdr:oneCellAnchor>
  <xdr:oneCellAnchor>
    <xdr:from>
      <xdr:col>6</xdr:col>
      <xdr:colOff>629002</xdr:colOff>
      <xdr:row>71</xdr:row>
      <xdr:rowOff>98956</xdr:rowOff>
    </xdr:from>
    <xdr:ext cx="815258" cy="447933"/>
    <xdr:pic>
      <xdr:nvPicPr>
        <xdr:cNvPr id="8" name="Image 7">
          <a:extLst>
            <a:ext uri="{FF2B5EF4-FFF2-40B4-BE49-F238E27FC236}">
              <a16:creationId xmlns:a16="http://schemas.microsoft.com/office/drawing/2014/main" id="{D93035F9-18AA-495A-BF42-DCD56ABFBEC5}"/>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11442" y="27020416"/>
          <a:ext cx="815258" cy="447933"/>
        </a:xfrm>
        <a:prstGeom prst="rect">
          <a:avLst/>
        </a:prstGeom>
      </xdr:spPr>
    </xdr:pic>
    <xdr:clientData/>
  </xdr:oneCellAnchor>
  <xdr:oneCellAnchor>
    <xdr:from>
      <xdr:col>0</xdr:col>
      <xdr:colOff>0</xdr:colOff>
      <xdr:row>70</xdr:row>
      <xdr:rowOff>4529</xdr:rowOff>
    </xdr:from>
    <xdr:ext cx="677826" cy="744429"/>
    <xdr:pic>
      <xdr:nvPicPr>
        <xdr:cNvPr id="9" name="Image 8">
          <a:extLst>
            <a:ext uri="{FF2B5EF4-FFF2-40B4-BE49-F238E27FC236}">
              <a16:creationId xmlns:a16="http://schemas.microsoft.com/office/drawing/2014/main" id="{DA930902-3446-4EFD-A397-9FD7F7488F8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6743109"/>
          <a:ext cx="677826" cy="744429"/>
        </a:xfrm>
        <a:prstGeom prst="rect">
          <a:avLst/>
        </a:prstGeom>
      </xdr:spPr>
    </xdr:pic>
    <xdr:clientData/>
  </xdr:oneCellAnchor>
  <xdr:oneCellAnchor>
    <xdr:from>
      <xdr:col>1</xdr:col>
      <xdr:colOff>299400</xdr:colOff>
      <xdr:row>71</xdr:row>
      <xdr:rowOff>131892</xdr:rowOff>
    </xdr:from>
    <xdr:ext cx="845987" cy="404781"/>
    <xdr:pic>
      <xdr:nvPicPr>
        <xdr:cNvPr id="10" name="Image 9">
          <a:extLst>
            <a:ext uri="{FF2B5EF4-FFF2-40B4-BE49-F238E27FC236}">
              <a16:creationId xmlns:a16="http://schemas.microsoft.com/office/drawing/2014/main" id="{3D2DC57B-BFA2-4F2F-BD51-DEA372DC58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2780" y="27053352"/>
          <a:ext cx="845987" cy="404781"/>
        </a:xfrm>
        <a:prstGeom prst="rect">
          <a:avLst/>
        </a:prstGeom>
      </xdr:spPr>
    </xdr:pic>
    <xdr:clientData/>
  </xdr:oneCellAnchor>
  <xdr:twoCellAnchor editAs="oneCell">
    <xdr:from>
      <xdr:col>7</xdr:col>
      <xdr:colOff>358139</xdr:colOff>
      <xdr:row>1</xdr:row>
      <xdr:rowOff>38290</xdr:rowOff>
    </xdr:from>
    <xdr:to>
      <xdr:col>9</xdr:col>
      <xdr:colOff>424508</xdr:colOff>
      <xdr:row>2</xdr:row>
      <xdr:rowOff>335280</xdr:rowOff>
    </xdr:to>
    <xdr:pic>
      <xdr:nvPicPr>
        <xdr:cNvPr id="16" name="Image 15">
          <a:extLst>
            <a:ext uri="{FF2B5EF4-FFF2-40B4-BE49-F238E27FC236}">
              <a16:creationId xmlns:a16="http://schemas.microsoft.com/office/drawing/2014/main" id="{2D88A134-AE72-4E1F-C70C-5DCA02D577A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433059" y="221170"/>
          <a:ext cx="1651329" cy="639890"/>
        </a:xfrm>
        <a:prstGeom prst="rect">
          <a:avLst/>
        </a:prstGeom>
      </xdr:spPr>
    </xdr:pic>
    <xdr:clientData/>
  </xdr:twoCellAnchor>
  <xdr:twoCellAnchor editAs="oneCell">
    <xdr:from>
      <xdr:col>0</xdr:col>
      <xdr:colOff>286485</xdr:colOff>
      <xdr:row>8</xdr:row>
      <xdr:rowOff>15240</xdr:rowOff>
    </xdr:from>
    <xdr:to>
      <xdr:col>5</xdr:col>
      <xdr:colOff>60986</xdr:colOff>
      <xdr:row>8</xdr:row>
      <xdr:rowOff>4838700</xdr:rowOff>
    </xdr:to>
    <xdr:pic>
      <xdr:nvPicPr>
        <xdr:cNvPr id="11" name="Image 10">
          <a:extLst>
            <a:ext uri="{FF2B5EF4-FFF2-40B4-BE49-F238E27FC236}">
              <a16:creationId xmlns:a16="http://schemas.microsoft.com/office/drawing/2014/main" id="{DF2C3BEF-3A0B-0AC7-7E5D-6236D28F264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6485" y="2979420"/>
          <a:ext cx="3264461" cy="482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245876</xdr:colOff>
      <xdr:row>8</xdr:row>
      <xdr:rowOff>22860</xdr:rowOff>
    </xdr:from>
    <xdr:to>
      <xdr:col>9</xdr:col>
      <xdr:colOff>270590</xdr:colOff>
      <xdr:row>8</xdr:row>
      <xdr:rowOff>4838700</xdr:rowOff>
    </xdr:to>
    <xdr:pic>
      <xdr:nvPicPr>
        <xdr:cNvPr id="12" name="Image 11">
          <a:extLst>
            <a:ext uri="{FF2B5EF4-FFF2-40B4-BE49-F238E27FC236}">
              <a16:creationId xmlns:a16="http://schemas.microsoft.com/office/drawing/2014/main" id="{BE9F4EA5-A883-4150-C836-83467EE8F3D5}"/>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35836" y="2987040"/>
          <a:ext cx="3194634" cy="481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434340</xdr:colOff>
      <xdr:row>3</xdr:row>
      <xdr:rowOff>121920</xdr:rowOff>
    </xdr:from>
    <xdr:to>
      <xdr:col>38</xdr:col>
      <xdr:colOff>304800</xdr:colOff>
      <xdr:row>45</xdr:row>
      <xdr:rowOff>152400</xdr:rowOff>
    </xdr:to>
    <xdr:graphicFrame macro="">
      <xdr:nvGraphicFramePr>
        <xdr:cNvPr id="2" name="Graphique 1">
          <a:extLst>
            <a:ext uri="{FF2B5EF4-FFF2-40B4-BE49-F238E27FC236}">
              <a16:creationId xmlns:a16="http://schemas.microsoft.com/office/drawing/2014/main" id="{10B8BAD1-5CDA-41A0-87E5-52F7DEDE9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0.87575</cdr:x>
      <cdr:y>0.94951</cdr:y>
    </cdr:from>
    <cdr:to>
      <cdr:x>0.87649</cdr:x>
      <cdr:y>0.94951</cdr:y>
    </cdr:to>
    <cdr:sp macro="" textlink="">
      <cdr:nvSpPr>
        <cdr:cNvPr id="2"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dr:relSizeAnchor xmlns:cdr="http://schemas.openxmlformats.org/drawingml/2006/chartDrawing">
    <cdr:from>
      <cdr:x>0.87575</cdr:x>
      <cdr:y>0.94951</cdr:y>
    </cdr:from>
    <cdr:to>
      <cdr:x>0.87649</cdr:x>
      <cdr:y>0.94951</cdr:y>
    </cdr:to>
    <cdr:sp macro="" textlink="">
      <cdr:nvSpPr>
        <cdr:cNvPr id="3"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125504</xdr:colOff>
      <xdr:row>0</xdr:row>
      <xdr:rowOff>112060</xdr:rowOff>
    </xdr:from>
    <xdr:to>
      <xdr:col>2</xdr:col>
      <xdr:colOff>146050</xdr:colOff>
      <xdr:row>4</xdr:row>
      <xdr:rowOff>82550</xdr:rowOff>
    </xdr:to>
    <xdr:pic>
      <xdr:nvPicPr>
        <xdr:cNvPr id="2" name="Image 1">
          <a:extLst>
            <a:ext uri="{FF2B5EF4-FFF2-40B4-BE49-F238E27FC236}">
              <a16:creationId xmlns:a16="http://schemas.microsoft.com/office/drawing/2014/main" id="{A6573ABE-E362-4BF1-897F-60527379908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504" y="112060"/>
          <a:ext cx="1849346" cy="801070"/>
        </a:xfrm>
        <a:prstGeom prst="rect">
          <a:avLst/>
        </a:prstGeom>
      </xdr:spPr>
    </xdr:pic>
    <xdr:clientData/>
  </xdr:twoCellAnchor>
  <xdr:twoCellAnchor editAs="oneCell">
    <xdr:from>
      <xdr:col>1</xdr:col>
      <xdr:colOff>954347</xdr:colOff>
      <xdr:row>67</xdr:row>
      <xdr:rowOff>12113</xdr:rowOff>
    </xdr:from>
    <xdr:to>
      <xdr:col>3</xdr:col>
      <xdr:colOff>522478</xdr:colOff>
      <xdr:row>68</xdr:row>
      <xdr:rowOff>247339</xdr:rowOff>
    </xdr:to>
    <xdr:pic>
      <xdr:nvPicPr>
        <xdr:cNvPr id="3" name="Image 2">
          <a:extLst>
            <a:ext uri="{FF2B5EF4-FFF2-40B4-BE49-F238E27FC236}">
              <a16:creationId xmlns:a16="http://schemas.microsoft.com/office/drawing/2014/main" id="{568B46B8-37B0-443E-BE13-D199F1EB23F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7767" y="13187093"/>
          <a:ext cx="1305491" cy="418106"/>
        </a:xfrm>
        <a:prstGeom prst="rect">
          <a:avLst/>
        </a:prstGeom>
      </xdr:spPr>
    </xdr:pic>
    <xdr:clientData/>
  </xdr:twoCellAnchor>
  <xdr:twoCellAnchor editAs="oneCell">
    <xdr:from>
      <xdr:col>3</xdr:col>
      <xdr:colOff>557646</xdr:colOff>
      <xdr:row>67</xdr:row>
      <xdr:rowOff>52233</xdr:rowOff>
    </xdr:from>
    <xdr:to>
      <xdr:col>5</xdr:col>
      <xdr:colOff>494839</xdr:colOff>
      <xdr:row>68</xdr:row>
      <xdr:rowOff>303727</xdr:rowOff>
    </xdr:to>
    <xdr:pic>
      <xdr:nvPicPr>
        <xdr:cNvPr id="4" name="Image 3">
          <a:extLst>
            <a:ext uri="{FF2B5EF4-FFF2-40B4-BE49-F238E27FC236}">
              <a16:creationId xmlns:a16="http://schemas.microsoft.com/office/drawing/2014/main" id="{BA38B643-DB7E-4A6F-BD56-FD73AA5130C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88426" y="13227213"/>
          <a:ext cx="1141153" cy="434374"/>
        </a:xfrm>
        <a:prstGeom prst="rect">
          <a:avLst/>
        </a:prstGeom>
      </xdr:spPr>
    </xdr:pic>
    <xdr:clientData/>
  </xdr:twoCellAnchor>
  <xdr:twoCellAnchor editAs="oneCell">
    <xdr:from>
      <xdr:col>5</xdr:col>
      <xdr:colOff>660401</xdr:colOff>
      <xdr:row>66</xdr:row>
      <xdr:rowOff>158163</xdr:rowOff>
    </xdr:from>
    <xdr:to>
      <xdr:col>6</xdr:col>
      <xdr:colOff>490221</xdr:colOff>
      <xdr:row>68</xdr:row>
      <xdr:rowOff>328112</xdr:rowOff>
    </xdr:to>
    <xdr:pic>
      <xdr:nvPicPr>
        <xdr:cNvPr id="5" name="Image 4">
          <a:extLst>
            <a:ext uri="{FF2B5EF4-FFF2-40B4-BE49-F238E27FC236}">
              <a16:creationId xmlns:a16="http://schemas.microsoft.com/office/drawing/2014/main" id="{0AAE3E43-0208-426F-9C9E-ECD5E6BF8FB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95141" y="13150263"/>
          <a:ext cx="538480" cy="535709"/>
        </a:xfrm>
        <a:prstGeom prst="rect">
          <a:avLst/>
        </a:prstGeom>
      </xdr:spPr>
    </xdr:pic>
    <xdr:clientData/>
  </xdr:twoCellAnchor>
  <xdr:twoCellAnchor editAs="oneCell">
    <xdr:from>
      <xdr:col>7</xdr:col>
      <xdr:colOff>874347</xdr:colOff>
      <xdr:row>67</xdr:row>
      <xdr:rowOff>73073</xdr:rowOff>
    </xdr:from>
    <xdr:to>
      <xdr:col>9</xdr:col>
      <xdr:colOff>3580</xdr:colOff>
      <xdr:row>68</xdr:row>
      <xdr:rowOff>363672</xdr:rowOff>
    </xdr:to>
    <xdr:pic>
      <xdr:nvPicPr>
        <xdr:cNvPr id="6" name="Image 5">
          <a:extLst>
            <a:ext uri="{FF2B5EF4-FFF2-40B4-BE49-F238E27FC236}">
              <a16:creationId xmlns:a16="http://schemas.microsoft.com/office/drawing/2014/main" id="{DC9A243F-76E5-4A17-8F39-25585397DD1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09287" y="13248053"/>
          <a:ext cx="1003753" cy="473479"/>
        </a:xfrm>
        <a:prstGeom prst="rect">
          <a:avLst/>
        </a:prstGeom>
      </xdr:spPr>
    </xdr:pic>
    <xdr:clientData/>
  </xdr:twoCellAnchor>
  <xdr:twoCellAnchor editAs="oneCell">
    <xdr:from>
      <xdr:col>8</xdr:col>
      <xdr:colOff>560421</xdr:colOff>
      <xdr:row>67</xdr:row>
      <xdr:rowOff>111173</xdr:rowOff>
    </xdr:from>
    <xdr:to>
      <xdr:col>11</xdr:col>
      <xdr:colOff>139981</xdr:colOff>
      <xdr:row>68</xdr:row>
      <xdr:rowOff>328111</xdr:rowOff>
    </xdr:to>
    <xdr:pic>
      <xdr:nvPicPr>
        <xdr:cNvPr id="7" name="Image 6">
          <a:extLst>
            <a:ext uri="{FF2B5EF4-FFF2-40B4-BE49-F238E27FC236}">
              <a16:creationId xmlns:a16="http://schemas.microsoft.com/office/drawing/2014/main" id="{20294A4A-5CAD-4EC9-A653-AA58919A230D}"/>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686901" y="13286153"/>
          <a:ext cx="1621720" cy="399818"/>
        </a:xfrm>
        <a:prstGeom prst="rect">
          <a:avLst/>
        </a:prstGeom>
      </xdr:spPr>
    </xdr:pic>
    <xdr:clientData/>
  </xdr:twoCellAnchor>
  <xdr:twoCellAnchor editAs="oneCell">
    <xdr:from>
      <xdr:col>6</xdr:col>
      <xdr:colOff>643516</xdr:colOff>
      <xdr:row>67</xdr:row>
      <xdr:rowOff>54464</xdr:rowOff>
    </xdr:from>
    <xdr:to>
      <xdr:col>7</xdr:col>
      <xdr:colOff>575201</xdr:colOff>
      <xdr:row>68</xdr:row>
      <xdr:rowOff>325524</xdr:rowOff>
    </xdr:to>
    <xdr:pic>
      <xdr:nvPicPr>
        <xdr:cNvPr id="8" name="Image 7">
          <a:extLst>
            <a:ext uri="{FF2B5EF4-FFF2-40B4-BE49-F238E27FC236}">
              <a16:creationId xmlns:a16="http://schemas.microsoft.com/office/drawing/2014/main" id="{184BE81F-7A56-4A5B-94D4-79F14F5E7D5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86916" y="13229444"/>
          <a:ext cx="823225" cy="453940"/>
        </a:xfrm>
        <a:prstGeom prst="rect">
          <a:avLst/>
        </a:prstGeom>
      </xdr:spPr>
    </xdr:pic>
    <xdr:clientData/>
  </xdr:twoCellAnchor>
  <xdr:twoCellAnchor editAs="oneCell">
    <xdr:from>
      <xdr:col>0</xdr:col>
      <xdr:colOff>69850</xdr:colOff>
      <xdr:row>65</xdr:row>
      <xdr:rowOff>12700</xdr:rowOff>
    </xdr:from>
    <xdr:to>
      <xdr:col>1</xdr:col>
      <xdr:colOff>55252</xdr:colOff>
      <xdr:row>68</xdr:row>
      <xdr:rowOff>345885</xdr:rowOff>
    </xdr:to>
    <xdr:pic>
      <xdr:nvPicPr>
        <xdr:cNvPr id="9" name="Image 8">
          <a:extLst>
            <a:ext uri="{FF2B5EF4-FFF2-40B4-BE49-F238E27FC236}">
              <a16:creationId xmlns:a16="http://schemas.microsoft.com/office/drawing/2014/main" id="{8A3FEAC2-D50B-4AA7-B92B-BC7149B55C9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9850" y="12951460"/>
          <a:ext cx="678822" cy="752285"/>
        </a:xfrm>
        <a:prstGeom prst="rect">
          <a:avLst/>
        </a:prstGeom>
      </xdr:spPr>
    </xdr:pic>
    <xdr:clientData/>
  </xdr:twoCellAnchor>
  <xdr:twoCellAnchor editAs="oneCell">
    <xdr:from>
      <xdr:col>1</xdr:col>
      <xdr:colOff>51964</xdr:colOff>
      <xdr:row>67</xdr:row>
      <xdr:rowOff>87400</xdr:rowOff>
    </xdr:from>
    <xdr:to>
      <xdr:col>1</xdr:col>
      <xdr:colOff>901300</xdr:colOff>
      <xdr:row>68</xdr:row>
      <xdr:rowOff>311959</xdr:rowOff>
    </xdr:to>
    <xdr:pic>
      <xdr:nvPicPr>
        <xdr:cNvPr id="10" name="Image 9">
          <a:extLst>
            <a:ext uri="{FF2B5EF4-FFF2-40B4-BE49-F238E27FC236}">
              <a16:creationId xmlns:a16="http://schemas.microsoft.com/office/drawing/2014/main" id="{3F142DE5-20F2-4348-85A9-991EA82D144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45384" y="13262380"/>
          <a:ext cx="849336" cy="407439"/>
        </a:xfrm>
        <a:prstGeom prst="rect">
          <a:avLst/>
        </a:prstGeom>
      </xdr:spPr>
    </xdr:pic>
    <xdr:clientData/>
  </xdr:twoCellAnchor>
  <xdr:twoCellAnchor editAs="oneCell">
    <xdr:from>
      <xdr:col>0</xdr:col>
      <xdr:colOff>140677</xdr:colOff>
      <xdr:row>6</xdr:row>
      <xdr:rowOff>115086</xdr:rowOff>
    </xdr:from>
    <xdr:to>
      <xdr:col>4</xdr:col>
      <xdr:colOff>37221</xdr:colOff>
      <xdr:row>7</xdr:row>
      <xdr:rowOff>1831730</xdr:rowOff>
    </xdr:to>
    <xdr:pic>
      <xdr:nvPicPr>
        <xdr:cNvPr id="11" name="Image 10">
          <a:extLst>
            <a:ext uri="{FF2B5EF4-FFF2-40B4-BE49-F238E27FC236}">
              <a16:creationId xmlns:a16="http://schemas.microsoft.com/office/drawing/2014/main" id="{EEE0FED4-B146-40FB-A3DE-301EF578D8D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40677" y="1492548"/>
          <a:ext cx="2834640" cy="1907144"/>
        </a:xfrm>
        <a:prstGeom prst="rect">
          <a:avLst/>
        </a:prstGeom>
      </xdr:spPr>
    </xdr:pic>
    <xdr:clientData/>
  </xdr:twoCellAnchor>
  <xdr:twoCellAnchor editAs="oneCell">
    <xdr:from>
      <xdr:col>4</xdr:col>
      <xdr:colOff>42</xdr:colOff>
      <xdr:row>6</xdr:row>
      <xdr:rowOff>117232</xdr:rowOff>
    </xdr:from>
    <xdr:to>
      <xdr:col>7</xdr:col>
      <xdr:colOff>308687</xdr:colOff>
      <xdr:row>7</xdr:row>
      <xdr:rowOff>1821050</xdr:rowOff>
    </xdr:to>
    <xdr:pic>
      <xdr:nvPicPr>
        <xdr:cNvPr id="12" name="Image 11">
          <a:extLst>
            <a:ext uri="{FF2B5EF4-FFF2-40B4-BE49-F238E27FC236}">
              <a16:creationId xmlns:a16="http://schemas.microsoft.com/office/drawing/2014/main" id="{74583B15-E740-4CED-956F-ED598AB278C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32802" y="1481212"/>
          <a:ext cx="2510825" cy="1886698"/>
        </a:xfrm>
        <a:prstGeom prst="rect">
          <a:avLst/>
        </a:prstGeom>
      </xdr:spPr>
    </xdr:pic>
    <xdr:clientData/>
  </xdr:twoCellAnchor>
  <xdr:twoCellAnchor editAs="oneCell">
    <xdr:from>
      <xdr:col>7</xdr:col>
      <xdr:colOff>362067</xdr:colOff>
      <xdr:row>6</xdr:row>
      <xdr:rowOff>128955</xdr:rowOff>
    </xdr:from>
    <xdr:to>
      <xdr:col>11</xdr:col>
      <xdr:colOff>160006</xdr:colOff>
      <xdr:row>7</xdr:row>
      <xdr:rowOff>1817077</xdr:rowOff>
    </xdr:to>
    <xdr:pic>
      <xdr:nvPicPr>
        <xdr:cNvPr id="13" name="Image 12">
          <a:extLst>
            <a:ext uri="{FF2B5EF4-FFF2-40B4-BE49-F238E27FC236}">
              <a16:creationId xmlns:a16="http://schemas.microsoft.com/office/drawing/2014/main" id="{7F3B27B0-56CC-4B21-BB09-BF2C9D8C02E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97007" y="1492935"/>
          <a:ext cx="2731639" cy="1871002"/>
        </a:xfrm>
        <a:prstGeom prst="rect">
          <a:avLst/>
        </a:prstGeom>
      </xdr:spPr>
    </xdr:pic>
    <xdr:clientData/>
  </xdr:twoCellAnchor>
  <xdr:twoCellAnchor>
    <xdr:from>
      <xdr:col>0</xdr:col>
      <xdr:colOff>111369</xdr:colOff>
      <xdr:row>6</xdr:row>
      <xdr:rowOff>107759</xdr:rowOff>
    </xdr:from>
    <xdr:to>
      <xdr:col>0</xdr:col>
      <xdr:colOff>416169</xdr:colOff>
      <xdr:row>7</xdr:row>
      <xdr:rowOff>253711</xdr:rowOff>
    </xdr:to>
    <xdr:sp macro="" textlink="">
      <xdr:nvSpPr>
        <xdr:cNvPr id="14" name="Ellipse 13">
          <a:extLst>
            <a:ext uri="{FF2B5EF4-FFF2-40B4-BE49-F238E27FC236}">
              <a16:creationId xmlns:a16="http://schemas.microsoft.com/office/drawing/2014/main" id="{B6224EB1-2206-4E8D-86F9-9BFCA45523A4}"/>
            </a:ext>
          </a:extLst>
        </xdr:cNvPr>
        <xdr:cNvSpPr/>
      </xdr:nvSpPr>
      <xdr:spPr>
        <a:xfrm>
          <a:off x="111369" y="1471739"/>
          <a:ext cx="304800" cy="328832"/>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4</xdr:col>
      <xdr:colOff>42</xdr:colOff>
      <xdr:row>6</xdr:row>
      <xdr:rowOff>117232</xdr:rowOff>
    </xdr:from>
    <xdr:to>
      <xdr:col>4</xdr:col>
      <xdr:colOff>304842</xdr:colOff>
      <xdr:row>7</xdr:row>
      <xdr:rowOff>262012</xdr:rowOff>
    </xdr:to>
    <xdr:sp macro="" textlink="">
      <xdr:nvSpPr>
        <xdr:cNvPr id="15" name="Ellipse 14">
          <a:extLst>
            <a:ext uri="{FF2B5EF4-FFF2-40B4-BE49-F238E27FC236}">
              <a16:creationId xmlns:a16="http://schemas.microsoft.com/office/drawing/2014/main" id="{FA25EB56-1211-4591-8593-9C69031DB71B}"/>
            </a:ext>
          </a:extLst>
        </xdr:cNvPr>
        <xdr:cNvSpPr/>
      </xdr:nvSpPr>
      <xdr:spPr>
        <a:xfrm>
          <a:off x="3032802" y="1481212"/>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383930</xdr:colOff>
      <xdr:row>6</xdr:row>
      <xdr:rowOff>148296</xdr:rowOff>
    </xdr:from>
    <xdr:to>
      <xdr:col>7</xdr:col>
      <xdr:colOff>688144</xdr:colOff>
      <xdr:row>7</xdr:row>
      <xdr:rowOff>293076</xdr:rowOff>
    </xdr:to>
    <xdr:sp macro="" textlink="">
      <xdr:nvSpPr>
        <xdr:cNvPr id="16" name="Ellipse 15">
          <a:extLst>
            <a:ext uri="{FF2B5EF4-FFF2-40B4-BE49-F238E27FC236}">
              <a16:creationId xmlns:a16="http://schemas.microsoft.com/office/drawing/2014/main" id="{F95B1FCD-A64F-4188-97D3-5932000FFB3D}"/>
            </a:ext>
          </a:extLst>
        </xdr:cNvPr>
        <xdr:cNvSpPr/>
      </xdr:nvSpPr>
      <xdr:spPr>
        <a:xfrm>
          <a:off x="5618870" y="151227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8</xdr:col>
      <xdr:colOff>304800</xdr:colOff>
      <xdr:row>1</xdr:row>
      <xdr:rowOff>5862</xdr:rowOff>
    </xdr:from>
    <xdr:to>
      <xdr:col>10</xdr:col>
      <xdr:colOff>191806</xdr:colOff>
      <xdr:row>4</xdr:row>
      <xdr:rowOff>30290</xdr:rowOff>
    </xdr:to>
    <xdr:pic>
      <xdr:nvPicPr>
        <xdr:cNvPr id="20" name="Image 19">
          <a:extLst>
            <a:ext uri="{FF2B5EF4-FFF2-40B4-BE49-F238E27FC236}">
              <a16:creationId xmlns:a16="http://schemas.microsoft.com/office/drawing/2014/main" id="{D2EDB69E-1862-40CC-9368-39E300DAB532}"/>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435969" y="216877"/>
          <a:ext cx="1651329" cy="6398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160020</xdr:rowOff>
    </xdr:from>
    <xdr:to>
      <xdr:col>2</xdr:col>
      <xdr:colOff>400276</xdr:colOff>
      <xdr:row>6</xdr:row>
      <xdr:rowOff>71490</xdr:rowOff>
    </xdr:to>
    <xdr:pic>
      <xdr:nvPicPr>
        <xdr:cNvPr id="2" name="Image 1">
          <a:extLst>
            <a:ext uri="{FF2B5EF4-FFF2-40B4-BE49-F238E27FC236}">
              <a16:creationId xmlns:a16="http://schemas.microsoft.com/office/drawing/2014/main" id="{EF273663-B7DE-4B48-A6F4-589F5958462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7640" y="152400"/>
          <a:ext cx="2061436" cy="947790"/>
        </a:xfrm>
        <a:prstGeom prst="rect">
          <a:avLst/>
        </a:prstGeom>
      </xdr:spPr>
    </xdr:pic>
    <xdr:clientData/>
  </xdr:twoCellAnchor>
  <xdr:twoCellAnchor editAs="oneCell">
    <xdr:from>
      <xdr:col>1</xdr:col>
      <xdr:colOff>1005840</xdr:colOff>
      <xdr:row>63</xdr:row>
      <xdr:rowOff>76200</xdr:rowOff>
    </xdr:from>
    <xdr:to>
      <xdr:col>3</xdr:col>
      <xdr:colOff>575125</xdr:colOff>
      <xdr:row>64</xdr:row>
      <xdr:rowOff>315467</xdr:rowOff>
    </xdr:to>
    <xdr:pic>
      <xdr:nvPicPr>
        <xdr:cNvPr id="3" name="Image 2">
          <a:extLst>
            <a:ext uri="{FF2B5EF4-FFF2-40B4-BE49-F238E27FC236}">
              <a16:creationId xmlns:a16="http://schemas.microsoft.com/office/drawing/2014/main" id="{A9AB6711-9B2A-4E9C-A77B-62B5EFED85C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99260" y="13411200"/>
          <a:ext cx="1306645" cy="422147"/>
        </a:xfrm>
        <a:prstGeom prst="rect">
          <a:avLst/>
        </a:prstGeom>
      </xdr:spPr>
    </xdr:pic>
    <xdr:clientData/>
  </xdr:twoCellAnchor>
  <xdr:twoCellAnchor editAs="oneCell">
    <xdr:from>
      <xdr:col>4</xdr:col>
      <xdr:colOff>7621</xdr:colOff>
      <xdr:row>63</xdr:row>
      <xdr:rowOff>116320</xdr:rowOff>
    </xdr:from>
    <xdr:to>
      <xdr:col>5</xdr:col>
      <xdr:colOff>548641</xdr:colOff>
      <xdr:row>64</xdr:row>
      <xdr:rowOff>371855</xdr:rowOff>
    </xdr:to>
    <xdr:pic>
      <xdr:nvPicPr>
        <xdr:cNvPr id="4" name="Image 3">
          <a:extLst>
            <a:ext uri="{FF2B5EF4-FFF2-40B4-BE49-F238E27FC236}">
              <a16:creationId xmlns:a16="http://schemas.microsoft.com/office/drawing/2014/main" id="{BEB9A7A2-74EF-445B-90C3-BD42F346A00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0381" y="13451320"/>
          <a:ext cx="1143000" cy="438415"/>
        </a:xfrm>
        <a:prstGeom prst="rect">
          <a:avLst/>
        </a:prstGeom>
      </xdr:spPr>
    </xdr:pic>
    <xdr:clientData/>
  </xdr:twoCellAnchor>
  <xdr:twoCellAnchor editAs="oneCell">
    <xdr:from>
      <xdr:col>6</xdr:col>
      <xdr:colOff>7621</xdr:colOff>
      <xdr:row>63</xdr:row>
      <xdr:rowOff>38100</xdr:rowOff>
    </xdr:from>
    <xdr:to>
      <xdr:col>6</xdr:col>
      <xdr:colOff>548641</xdr:colOff>
      <xdr:row>64</xdr:row>
      <xdr:rowOff>396240</xdr:rowOff>
    </xdr:to>
    <xdr:pic>
      <xdr:nvPicPr>
        <xdr:cNvPr id="5" name="Image 4">
          <a:extLst>
            <a:ext uri="{FF2B5EF4-FFF2-40B4-BE49-F238E27FC236}">
              <a16:creationId xmlns:a16="http://schemas.microsoft.com/office/drawing/2014/main" id="{D455DF3D-B27A-4F78-B973-9C9F746AD34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351021" y="13373100"/>
          <a:ext cx="541020" cy="541020"/>
        </a:xfrm>
        <a:prstGeom prst="rect">
          <a:avLst/>
        </a:prstGeom>
      </xdr:spPr>
    </xdr:pic>
    <xdr:clientData/>
  </xdr:twoCellAnchor>
  <xdr:twoCellAnchor editAs="oneCell">
    <xdr:from>
      <xdr:col>8</xdr:col>
      <xdr:colOff>34531</xdr:colOff>
      <xdr:row>63</xdr:row>
      <xdr:rowOff>137160</xdr:rowOff>
    </xdr:from>
    <xdr:to>
      <xdr:col>9</xdr:col>
      <xdr:colOff>53341</xdr:colOff>
      <xdr:row>64</xdr:row>
      <xdr:rowOff>431800</xdr:rowOff>
    </xdr:to>
    <xdr:pic>
      <xdr:nvPicPr>
        <xdr:cNvPr id="6" name="Image 5">
          <a:extLst>
            <a:ext uri="{FF2B5EF4-FFF2-40B4-BE49-F238E27FC236}">
              <a16:creationId xmlns:a16="http://schemas.microsoft.com/office/drawing/2014/main" id="{CABFF695-0757-4A98-9EDB-D6A539CE829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61011" y="13472160"/>
          <a:ext cx="1001790" cy="477520"/>
        </a:xfrm>
        <a:prstGeom prst="rect">
          <a:avLst/>
        </a:prstGeom>
      </xdr:spPr>
    </xdr:pic>
    <xdr:clientData/>
  </xdr:twoCellAnchor>
  <xdr:twoCellAnchor editAs="oneCell">
    <xdr:from>
      <xdr:col>8</xdr:col>
      <xdr:colOff>609605</xdr:colOff>
      <xdr:row>63</xdr:row>
      <xdr:rowOff>175260</xdr:rowOff>
    </xdr:from>
    <xdr:to>
      <xdr:col>11</xdr:col>
      <xdr:colOff>183969</xdr:colOff>
      <xdr:row>64</xdr:row>
      <xdr:rowOff>396239</xdr:rowOff>
    </xdr:to>
    <xdr:pic>
      <xdr:nvPicPr>
        <xdr:cNvPr id="7" name="Image 6">
          <a:extLst>
            <a:ext uri="{FF2B5EF4-FFF2-40B4-BE49-F238E27FC236}">
              <a16:creationId xmlns:a16="http://schemas.microsoft.com/office/drawing/2014/main" id="{F542F372-2B8E-46B2-82ED-9E9A30DC702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736085" y="13510260"/>
          <a:ext cx="1616524" cy="403859"/>
        </a:xfrm>
        <a:prstGeom prst="rect">
          <a:avLst/>
        </a:prstGeom>
      </xdr:spPr>
    </xdr:pic>
    <xdr:clientData/>
  </xdr:twoCellAnchor>
  <xdr:twoCellAnchor editAs="oneCell">
    <xdr:from>
      <xdr:col>6</xdr:col>
      <xdr:colOff>701936</xdr:colOff>
      <xdr:row>63</xdr:row>
      <xdr:rowOff>118551</xdr:rowOff>
    </xdr:from>
    <xdr:to>
      <xdr:col>7</xdr:col>
      <xdr:colOff>629003</xdr:colOff>
      <xdr:row>64</xdr:row>
      <xdr:rowOff>393652</xdr:rowOff>
    </xdr:to>
    <xdr:pic>
      <xdr:nvPicPr>
        <xdr:cNvPr id="8" name="Image 7">
          <a:extLst>
            <a:ext uri="{FF2B5EF4-FFF2-40B4-BE49-F238E27FC236}">
              <a16:creationId xmlns:a16="http://schemas.microsoft.com/office/drawing/2014/main" id="{F39EAA68-856E-4568-9C9D-D650E5E6262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45336" y="13453551"/>
          <a:ext cx="818607" cy="457981"/>
        </a:xfrm>
        <a:prstGeom prst="rect">
          <a:avLst/>
        </a:prstGeom>
      </xdr:spPr>
    </xdr:pic>
    <xdr:clientData/>
  </xdr:twoCellAnchor>
  <xdr:twoCellAnchor editAs="oneCell">
    <xdr:from>
      <xdr:col>0</xdr:col>
      <xdr:colOff>121920</xdr:colOff>
      <xdr:row>62</xdr:row>
      <xdr:rowOff>21946</xdr:rowOff>
    </xdr:from>
    <xdr:to>
      <xdr:col>1</xdr:col>
      <xdr:colOff>106745</xdr:colOff>
      <xdr:row>64</xdr:row>
      <xdr:rowOff>414013</xdr:rowOff>
    </xdr:to>
    <xdr:pic>
      <xdr:nvPicPr>
        <xdr:cNvPr id="9" name="Image 8">
          <a:extLst>
            <a:ext uri="{FF2B5EF4-FFF2-40B4-BE49-F238E27FC236}">
              <a16:creationId xmlns:a16="http://schemas.microsoft.com/office/drawing/2014/main" id="{1FEA217B-291F-4EA7-8F91-F40CB473ABBC}"/>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1920" y="13174066"/>
          <a:ext cx="678245" cy="757827"/>
        </a:xfrm>
        <a:prstGeom prst="rect">
          <a:avLst/>
        </a:prstGeom>
      </xdr:spPr>
    </xdr:pic>
    <xdr:clientData/>
  </xdr:twoCellAnchor>
  <xdr:twoCellAnchor editAs="oneCell">
    <xdr:from>
      <xdr:col>1</xdr:col>
      <xdr:colOff>103457</xdr:colOff>
      <xdr:row>63</xdr:row>
      <xdr:rowOff>151487</xdr:rowOff>
    </xdr:from>
    <xdr:to>
      <xdr:col>1</xdr:col>
      <xdr:colOff>952793</xdr:colOff>
      <xdr:row>64</xdr:row>
      <xdr:rowOff>380087</xdr:rowOff>
    </xdr:to>
    <xdr:pic>
      <xdr:nvPicPr>
        <xdr:cNvPr id="10" name="Image 9">
          <a:extLst>
            <a:ext uri="{FF2B5EF4-FFF2-40B4-BE49-F238E27FC236}">
              <a16:creationId xmlns:a16="http://schemas.microsoft.com/office/drawing/2014/main" id="{8EF2D999-1A30-414B-A411-6269739451C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96877" y="13486487"/>
          <a:ext cx="849336" cy="411480"/>
        </a:xfrm>
        <a:prstGeom prst="rect">
          <a:avLst/>
        </a:prstGeom>
      </xdr:spPr>
    </xdr:pic>
    <xdr:clientData/>
  </xdr:twoCellAnchor>
  <xdr:twoCellAnchor editAs="oneCell">
    <xdr:from>
      <xdr:col>0</xdr:col>
      <xdr:colOff>58615</xdr:colOff>
      <xdr:row>7</xdr:row>
      <xdr:rowOff>128923</xdr:rowOff>
    </xdr:from>
    <xdr:to>
      <xdr:col>3</xdr:col>
      <xdr:colOff>58615</xdr:colOff>
      <xdr:row>9</xdr:row>
      <xdr:rowOff>14211</xdr:rowOff>
    </xdr:to>
    <xdr:pic>
      <xdr:nvPicPr>
        <xdr:cNvPr id="11" name="Image 10">
          <a:extLst>
            <a:ext uri="{FF2B5EF4-FFF2-40B4-BE49-F238E27FC236}">
              <a16:creationId xmlns:a16="http://schemas.microsoft.com/office/drawing/2014/main" id="{50C93B9C-0CCE-4466-B7C5-F40B9B62EA2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615" y="1424323"/>
          <a:ext cx="2430780" cy="1828388"/>
        </a:xfrm>
        <a:prstGeom prst="rect">
          <a:avLst/>
        </a:prstGeom>
      </xdr:spPr>
    </xdr:pic>
    <xdr:clientData/>
  </xdr:twoCellAnchor>
  <xdr:twoCellAnchor editAs="oneCell">
    <xdr:from>
      <xdr:col>3</xdr:col>
      <xdr:colOff>111370</xdr:colOff>
      <xdr:row>7</xdr:row>
      <xdr:rowOff>134814</xdr:rowOff>
    </xdr:from>
    <xdr:to>
      <xdr:col>7</xdr:col>
      <xdr:colOff>315530</xdr:colOff>
      <xdr:row>9</xdr:row>
      <xdr:rowOff>22422</xdr:rowOff>
    </xdr:to>
    <xdr:pic>
      <xdr:nvPicPr>
        <xdr:cNvPr id="12" name="Image 11">
          <a:extLst>
            <a:ext uri="{FF2B5EF4-FFF2-40B4-BE49-F238E27FC236}">
              <a16:creationId xmlns:a16="http://schemas.microsoft.com/office/drawing/2014/main" id="{E02DF698-5DDF-4B1D-B848-3C79CC3D39D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42150" y="1430214"/>
          <a:ext cx="3008320" cy="1830708"/>
        </a:xfrm>
        <a:prstGeom prst="rect">
          <a:avLst/>
        </a:prstGeom>
      </xdr:spPr>
    </xdr:pic>
    <xdr:clientData/>
  </xdr:twoCellAnchor>
  <xdr:twoCellAnchor editAs="oneCell">
    <xdr:from>
      <xdr:col>7</xdr:col>
      <xdr:colOff>352460</xdr:colOff>
      <xdr:row>7</xdr:row>
      <xdr:rowOff>111370</xdr:rowOff>
    </xdr:from>
    <xdr:to>
      <xdr:col>11</xdr:col>
      <xdr:colOff>158262</xdr:colOff>
      <xdr:row>9</xdr:row>
      <xdr:rowOff>35693</xdr:rowOff>
    </xdr:to>
    <xdr:pic>
      <xdr:nvPicPr>
        <xdr:cNvPr id="13" name="Image 12">
          <a:extLst>
            <a:ext uri="{FF2B5EF4-FFF2-40B4-BE49-F238E27FC236}">
              <a16:creationId xmlns:a16="http://schemas.microsoft.com/office/drawing/2014/main" id="{D7016165-1B4E-4D44-8D7A-B93B76C9300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87400" y="1406770"/>
          <a:ext cx="2739502" cy="1867423"/>
        </a:xfrm>
        <a:prstGeom prst="rect">
          <a:avLst/>
        </a:prstGeom>
      </xdr:spPr>
    </xdr:pic>
    <xdr:clientData/>
  </xdr:twoCellAnchor>
  <xdr:twoCellAnchor>
    <xdr:from>
      <xdr:col>0</xdr:col>
      <xdr:colOff>58615</xdr:colOff>
      <xdr:row>7</xdr:row>
      <xdr:rowOff>128923</xdr:rowOff>
    </xdr:from>
    <xdr:to>
      <xdr:col>0</xdr:col>
      <xdr:colOff>363415</xdr:colOff>
      <xdr:row>8</xdr:row>
      <xdr:rowOff>273703</xdr:rowOff>
    </xdr:to>
    <xdr:sp macro="" textlink="">
      <xdr:nvSpPr>
        <xdr:cNvPr id="14" name="Ellipse 13">
          <a:extLst>
            <a:ext uri="{FF2B5EF4-FFF2-40B4-BE49-F238E27FC236}">
              <a16:creationId xmlns:a16="http://schemas.microsoft.com/office/drawing/2014/main" id="{C67BA5DA-265F-4A83-9911-98FA043C4577}"/>
            </a:ext>
          </a:extLst>
        </xdr:cNvPr>
        <xdr:cNvSpPr/>
      </xdr:nvSpPr>
      <xdr:spPr>
        <a:xfrm>
          <a:off x="58615" y="1424323"/>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121334</xdr:colOff>
      <xdr:row>7</xdr:row>
      <xdr:rowOff>146980</xdr:rowOff>
    </xdr:from>
    <xdr:to>
      <xdr:col>3</xdr:col>
      <xdr:colOff>426134</xdr:colOff>
      <xdr:row>8</xdr:row>
      <xdr:rowOff>291760</xdr:rowOff>
    </xdr:to>
    <xdr:sp macro="" textlink="">
      <xdr:nvSpPr>
        <xdr:cNvPr id="15" name="Ellipse 14">
          <a:extLst>
            <a:ext uri="{FF2B5EF4-FFF2-40B4-BE49-F238E27FC236}">
              <a16:creationId xmlns:a16="http://schemas.microsoft.com/office/drawing/2014/main" id="{BA288B05-6D18-491C-ADE2-BBD1B45AD24A}"/>
            </a:ext>
          </a:extLst>
        </xdr:cNvPr>
        <xdr:cNvSpPr/>
      </xdr:nvSpPr>
      <xdr:spPr>
        <a:xfrm>
          <a:off x="2552114" y="144238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352460</xdr:colOff>
      <xdr:row>7</xdr:row>
      <xdr:rowOff>111370</xdr:rowOff>
    </xdr:from>
    <xdr:to>
      <xdr:col>7</xdr:col>
      <xdr:colOff>657260</xdr:colOff>
      <xdr:row>8</xdr:row>
      <xdr:rowOff>256150</xdr:rowOff>
    </xdr:to>
    <xdr:sp macro="" textlink="">
      <xdr:nvSpPr>
        <xdr:cNvPr id="16" name="Ellipse 15">
          <a:extLst>
            <a:ext uri="{FF2B5EF4-FFF2-40B4-BE49-F238E27FC236}">
              <a16:creationId xmlns:a16="http://schemas.microsoft.com/office/drawing/2014/main" id="{88025138-5CAC-473E-A2EA-EC8867E8BF18}"/>
            </a:ext>
          </a:extLst>
        </xdr:cNvPr>
        <xdr:cNvSpPr/>
      </xdr:nvSpPr>
      <xdr:spPr>
        <a:xfrm>
          <a:off x="5587400" y="140677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8</xdr:col>
      <xdr:colOff>216877</xdr:colOff>
      <xdr:row>2</xdr:row>
      <xdr:rowOff>17585</xdr:rowOff>
    </xdr:from>
    <xdr:to>
      <xdr:col>10</xdr:col>
      <xdr:colOff>103883</xdr:colOff>
      <xdr:row>5</xdr:row>
      <xdr:rowOff>47875</xdr:rowOff>
    </xdr:to>
    <xdr:pic>
      <xdr:nvPicPr>
        <xdr:cNvPr id="19" name="Image 18">
          <a:extLst>
            <a:ext uri="{FF2B5EF4-FFF2-40B4-BE49-F238E27FC236}">
              <a16:creationId xmlns:a16="http://schemas.microsoft.com/office/drawing/2014/main" id="{A839C9E1-FB80-49B9-9800-43ADC0F0C702}"/>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348046" y="169985"/>
          <a:ext cx="1651329" cy="6398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31719</xdr:colOff>
      <xdr:row>0</xdr:row>
      <xdr:rowOff>148989</xdr:rowOff>
    </xdr:from>
    <xdr:to>
      <xdr:col>2</xdr:col>
      <xdr:colOff>1457429</xdr:colOff>
      <xdr:row>5</xdr:row>
      <xdr:rowOff>11485</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719" y="148989"/>
          <a:ext cx="1941525" cy="911711"/>
        </a:xfrm>
        <a:prstGeom prst="rect">
          <a:avLst/>
        </a:prstGeom>
      </xdr:spPr>
    </xdr:pic>
    <xdr:clientData/>
  </xdr:twoCellAnchor>
  <xdr:twoCellAnchor editAs="oneCell">
    <xdr:from>
      <xdr:col>2</xdr:col>
      <xdr:colOff>1120139</xdr:colOff>
      <xdr:row>122</xdr:row>
      <xdr:rowOff>178462</xdr:rowOff>
    </xdr:from>
    <xdr:to>
      <xdr:col>3</xdr:col>
      <xdr:colOff>836630</xdr:colOff>
      <xdr:row>123</xdr:row>
      <xdr:rowOff>384047</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0679" y="22162162"/>
          <a:ext cx="1202391" cy="388465"/>
        </a:xfrm>
        <a:prstGeom prst="rect">
          <a:avLst/>
        </a:prstGeom>
      </xdr:spPr>
    </xdr:pic>
    <xdr:clientData/>
  </xdr:twoCellAnchor>
  <xdr:twoCellAnchor editAs="oneCell">
    <xdr:from>
      <xdr:col>4</xdr:col>
      <xdr:colOff>53340</xdr:colOff>
      <xdr:row>123</xdr:row>
      <xdr:rowOff>37000</xdr:rowOff>
    </xdr:from>
    <xdr:to>
      <xdr:col>5</xdr:col>
      <xdr:colOff>221223</xdr:colOff>
      <xdr:row>123</xdr:row>
      <xdr:rowOff>440435</xdr:rowOff>
    </xdr:to>
    <xdr:pic>
      <xdr:nvPicPr>
        <xdr:cNvPr id="16" name="Imag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71800" y="22203580"/>
          <a:ext cx="1051803" cy="403435"/>
        </a:xfrm>
        <a:prstGeom prst="rect">
          <a:avLst/>
        </a:prstGeom>
      </xdr:spPr>
    </xdr:pic>
    <xdr:clientData/>
  </xdr:twoCellAnchor>
  <xdr:twoCellAnchor editAs="oneCell">
    <xdr:from>
      <xdr:col>5</xdr:col>
      <xdr:colOff>480060</xdr:colOff>
      <xdr:row>122</xdr:row>
      <xdr:rowOff>149846</xdr:rowOff>
    </xdr:from>
    <xdr:to>
      <xdr:col>6</xdr:col>
      <xdr:colOff>55894</xdr:colOff>
      <xdr:row>123</xdr:row>
      <xdr:rowOff>464820</xdr:rowOff>
    </xdr:to>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82440" y="22133546"/>
          <a:ext cx="497854" cy="497854"/>
        </a:xfrm>
        <a:prstGeom prst="rect">
          <a:avLst/>
        </a:prstGeom>
      </xdr:spPr>
    </xdr:pic>
    <xdr:clientData/>
  </xdr:twoCellAnchor>
  <xdr:twoCellAnchor editAs="oneCell">
    <xdr:from>
      <xdr:col>8</xdr:col>
      <xdr:colOff>255510</xdr:colOff>
      <xdr:row>119</xdr:row>
      <xdr:rowOff>7620</xdr:rowOff>
    </xdr:from>
    <xdr:to>
      <xdr:col>10</xdr:col>
      <xdr:colOff>179150</xdr:colOff>
      <xdr:row>123</xdr:row>
      <xdr:rowOff>12700</xdr:rowOff>
    </xdr:to>
    <xdr:pic>
      <xdr:nvPicPr>
        <xdr:cNvPr id="18" name="Imag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25830" y="21739860"/>
          <a:ext cx="921860" cy="439420"/>
        </a:xfrm>
        <a:prstGeom prst="rect">
          <a:avLst/>
        </a:prstGeom>
      </xdr:spPr>
    </xdr:pic>
    <xdr:clientData/>
  </xdr:twoCellAnchor>
  <xdr:twoCellAnchor editAs="oneCell">
    <xdr:from>
      <xdr:col>7</xdr:col>
      <xdr:colOff>434344</xdr:colOff>
      <xdr:row>123</xdr:row>
      <xdr:rowOff>62703</xdr:rowOff>
    </xdr:from>
    <xdr:to>
      <xdr:col>10</xdr:col>
      <xdr:colOff>70229</xdr:colOff>
      <xdr:row>123</xdr:row>
      <xdr:rowOff>434339</xdr:rowOff>
    </xdr:to>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51224" y="22229283"/>
          <a:ext cx="1487545" cy="371636"/>
        </a:xfrm>
        <a:prstGeom prst="rect">
          <a:avLst/>
        </a:prstGeom>
      </xdr:spPr>
    </xdr:pic>
    <xdr:clientData/>
  </xdr:twoCellAnchor>
  <xdr:twoCellAnchor editAs="oneCell">
    <xdr:from>
      <xdr:col>6</xdr:col>
      <xdr:colOff>252355</xdr:colOff>
      <xdr:row>123</xdr:row>
      <xdr:rowOff>40792</xdr:rowOff>
    </xdr:from>
    <xdr:to>
      <xdr:col>7</xdr:col>
      <xdr:colOff>213168</xdr:colOff>
      <xdr:row>123</xdr:row>
      <xdr:rowOff>462232</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76755" y="22207372"/>
          <a:ext cx="753293" cy="421440"/>
        </a:xfrm>
        <a:prstGeom prst="rect">
          <a:avLst/>
        </a:prstGeom>
      </xdr:spPr>
    </xdr:pic>
    <xdr:clientData/>
  </xdr:twoCellAnchor>
  <xdr:twoCellAnchor editAs="oneCell">
    <xdr:from>
      <xdr:col>0</xdr:col>
      <xdr:colOff>53340</xdr:colOff>
      <xdr:row>121</xdr:row>
      <xdr:rowOff>21451</xdr:rowOff>
    </xdr:from>
    <xdr:to>
      <xdr:col>2</xdr:col>
      <xdr:colOff>166930</xdr:colOff>
      <xdr:row>123</xdr:row>
      <xdr:rowOff>482593</xdr:rowOff>
    </xdr:to>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3340" y="21951811"/>
          <a:ext cx="624130" cy="697362"/>
        </a:xfrm>
        <a:prstGeom prst="rect">
          <a:avLst/>
        </a:prstGeom>
      </xdr:spPr>
    </xdr:pic>
    <xdr:clientData/>
  </xdr:twoCellAnchor>
  <xdr:twoCellAnchor editAs="oneCell">
    <xdr:from>
      <xdr:col>2</xdr:col>
      <xdr:colOff>217756</xdr:colOff>
      <xdr:row>123</xdr:row>
      <xdr:rowOff>70017</xdr:rowOff>
    </xdr:from>
    <xdr:to>
      <xdr:col>2</xdr:col>
      <xdr:colOff>999326</xdr:colOff>
      <xdr:row>123</xdr:row>
      <xdr:rowOff>448666</xdr:rowOff>
    </xdr:to>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28296" y="22236597"/>
          <a:ext cx="781570" cy="378649"/>
        </a:xfrm>
        <a:prstGeom prst="rect">
          <a:avLst/>
        </a:prstGeom>
      </xdr:spPr>
    </xdr:pic>
    <xdr:clientData/>
  </xdr:twoCellAnchor>
  <xdr:twoCellAnchor editAs="oneCell">
    <xdr:from>
      <xdr:col>0</xdr:col>
      <xdr:colOff>137160</xdr:colOff>
      <xdr:row>15</xdr:row>
      <xdr:rowOff>76201</xdr:rowOff>
    </xdr:from>
    <xdr:to>
      <xdr:col>4</xdr:col>
      <xdr:colOff>563880</xdr:colOff>
      <xdr:row>15</xdr:row>
      <xdr:rowOff>1614983</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7160" y="3390901"/>
          <a:ext cx="3345180" cy="1538782"/>
        </a:xfrm>
        <a:prstGeom prst="rect">
          <a:avLst/>
        </a:prstGeom>
      </xdr:spPr>
    </xdr:pic>
    <xdr:clientData/>
  </xdr:twoCellAnchor>
  <xdr:twoCellAnchor editAs="oneCell">
    <xdr:from>
      <xdr:col>4</xdr:col>
      <xdr:colOff>664196</xdr:colOff>
      <xdr:row>15</xdr:row>
      <xdr:rowOff>144780</xdr:rowOff>
    </xdr:from>
    <xdr:to>
      <xdr:col>6</xdr:col>
      <xdr:colOff>38416</xdr:colOff>
      <xdr:row>15</xdr:row>
      <xdr:rowOff>1623060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82656" y="3459480"/>
          <a:ext cx="1180160" cy="1478280"/>
        </a:xfrm>
        <a:prstGeom prst="rect">
          <a:avLst/>
        </a:prstGeom>
      </xdr:spPr>
    </xdr:pic>
    <xdr:clientData/>
  </xdr:twoCellAnchor>
  <xdr:twoCellAnchor editAs="oneCell">
    <xdr:from>
      <xdr:col>6</xdr:col>
      <xdr:colOff>310662</xdr:colOff>
      <xdr:row>15</xdr:row>
      <xdr:rowOff>70339</xdr:rowOff>
    </xdr:from>
    <xdr:to>
      <xdr:col>9</xdr:col>
      <xdr:colOff>234653</xdr:colOff>
      <xdr:row>15</xdr:row>
      <xdr:rowOff>1564293</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04643" y="3338147"/>
          <a:ext cx="2209991" cy="1493954"/>
        </a:xfrm>
        <a:prstGeom prst="rect">
          <a:avLst/>
        </a:prstGeom>
      </xdr:spPr>
    </xdr:pic>
    <xdr:clientData/>
  </xdr:twoCellAnchor>
  <xdr:twoCellAnchor editAs="oneCell">
    <xdr:from>
      <xdr:col>7</xdr:col>
      <xdr:colOff>199292</xdr:colOff>
      <xdr:row>1</xdr:row>
      <xdr:rowOff>0</xdr:rowOff>
    </xdr:from>
    <xdr:to>
      <xdr:col>9</xdr:col>
      <xdr:colOff>279728</xdr:colOff>
      <xdr:row>4</xdr:row>
      <xdr:rowOff>270613</xdr:rowOff>
    </xdr:to>
    <xdr:pic>
      <xdr:nvPicPr>
        <xdr:cNvPr id="4" name="Image 3">
          <a:extLst>
            <a:ext uri="{FF2B5EF4-FFF2-40B4-BE49-F238E27FC236}">
              <a16:creationId xmlns:a16="http://schemas.microsoft.com/office/drawing/2014/main" id="{00C32493-A7FE-4F6F-9BBE-73316E7CA939}"/>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720861" y="252046"/>
          <a:ext cx="1651329" cy="6398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1112519</xdr:colOff>
      <xdr:row>125</xdr:row>
      <xdr:rowOff>132742</xdr:rowOff>
    </xdr:from>
    <xdr:to>
      <xdr:col>3</xdr:col>
      <xdr:colOff>829010</xdr:colOff>
      <xdr:row>126</xdr:row>
      <xdr:rowOff>338327</xdr:rowOff>
    </xdr:to>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23059" y="22733662"/>
          <a:ext cx="1202391" cy="388465"/>
        </a:xfrm>
        <a:prstGeom prst="rect">
          <a:avLst/>
        </a:prstGeom>
      </xdr:spPr>
    </xdr:pic>
    <xdr:clientData/>
  </xdr:twoCellAnchor>
  <xdr:twoCellAnchor editAs="oneCell">
    <xdr:from>
      <xdr:col>4</xdr:col>
      <xdr:colOff>45720</xdr:colOff>
      <xdr:row>125</xdr:row>
      <xdr:rowOff>174160</xdr:rowOff>
    </xdr:from>
    <xdr:to>
      <xdr:col>5</xdr:col>
      <xdr:colOff>213603</xdr:colOff>
      <xdr:row>126</xdr:row>
      <xdr:rowOff>394715</xdr:rowOff>
    </xdr:to>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64180" y="22775080"/>
          <a:ext cx="1051803" cy="403435"/>
        </a:xfrm>
        <a:prstGeom prst="rect">
          <a:avLst/>
        </a:prstGeom>
      </xdr:spPr>
    </xdr:pic>
    <xdr:clientData/>
  </xdr:twoCellAnchor>
  <xdr:twoCellAnchor editAs="oneCell">
    <xdr:from>
      <xdr:col>5</xdr:col>
      <xdr:colOff>472440</xdr:colOff>
      <xdr:row>125</xdr:row>
      <xdr:rowOff>104126</xdr:rowOff>
    </xdr:from>
    <xdr:to>
      <xdr:col>6</xdr:col>
      <xdr:colOff>48274</xdr:colOff>
      <xdr:row>126</xdr:row>
      <xdr:rowOff>419100</xdr:rowOff>
    </xdr:to>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74820" y="22705046"/>
          <a:ext cx="497854" cy="497854"/>
        </a:xfrm>
        <a:prstGeom prst="rect">
          <a:avLst/>
        </a:prstGeom>
      </xdr:spPr>
    </xdr:pic>
    <xdr:clientData/>
  </xdr:twoCellAnchor>
  <xdr:twoCellAnchor editAs="oneCell">
    <xdr:from>
      <xdr:col>8</xdr:col>
      <xdr:colOff>247890</xdr:colOff>
      <xdr:row>121</xdr:row>
      <xdr:rowOff>327660</xdr:rowOff>
    </xdr:from>
    <xdr:to>
      <xdr:col>10</xdr:col>
      <xdr:colOff>171530</xdr:colOff>
      <xdr:row>125</xdr:row>
      <xdr:rowOff>149860</xdr:rowOff>
    </xdr:to>
    <xdr:pic>
      <xdr:nvPicPr>
        <xdr:cNvPr id="17" name="Imag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18210" y="22311360"/>
          <a:ext cx="921860" cy="439420"/>
        </a:xfrm>
        <a:prstGeom prst="rect">
          <a:avLst/>
        </a:prstGeom>
      </xdr:spPr>
    </xdr:pic>
    <xdr:clientData/>
  </xdr:twoCellAnchor>
  <xdr:twoCellAnchor editAs="oneCell">
    <xdr:from>
      <xdr:col>7</xdr:col>
      <xdr:colOff>426724</xdr:colOff>
      <xdr:row>126</xdr:row>
      <xdr:rowOff>16983</xdr:rowOff>
    </xdr:from>
    <xdr:to>
      <xdr:col>10</xdr:col>
      <xdr:colOff>62609</xdr:colOff>
      <xdr:row>126</xdr:row>
      <xdr:rowOff>388619</xdr:rowOff>
    </xdr:to>
    <xdr:pic>
      <xdr:nvPicPr>
        <xdr:cNvPr id="18" name="Imag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3604" y="22800783"/>
          <a:ext cx="1487545" cy="371636"/>
        </a:xfrm>
        <a:prstGeom prst="rect">
          <a:avLst/>
        </a:prstGeom>
      </xdr:spPr>
    </xdr:pic>
    <xdr:clientData/>
  </xdr:twoCellAnchor>
  <xdr:twoCellAnchor editAs="oneCell">
    <xdr:from>
      <xdr:col>6</xdr:col>
      <xdr:colOff>244735</xdr:colOff>
      <xdr:row>125</xdr:row>
      <xdr:rowOff>177952</xdr:rowOff>
    </xdr:from>
    <xdr:to>
      <xdr:col>7</xdr:col>
      <xdr:colOff>205548</xdr:colOff>
      <xdr:row>126</xdr:row>
      <xdr:rowOff>416512</xdr:rowOff>
    </xdr:to>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69135" y="22778872"/>
          <a:ext cx="753293" cy="421440"/>
        </a:xfrm>
        <a:prstGeom prst="rect">
          <a:avLst/>
        </a:prstGeom>
      </xdr:spPr>
    </xdr:pic>
    <xdr:clientData/>
  </xdr:twoCellAnchor>
  <xdr:twoCellAnchor editAs="oneCell">
    <xdr:from>
      <xdr:col>0</xdr:col>
      <xdr:colOff>45720</xdr:colOff>
      <xdr:row>123</xdr:row>
      <xdr:rowOff>120511</xdr:rowOff>
    </xdr:from>
    <xdr:to>
      <xdr:col>2</xdr:col>
      <xdr:colOff>159310</xdr:colOff>
      <xdr:row>126</xdr:row>
      <xdr:rowOff>436873</xdr:rowOff>
    </xdr:to>
    <xdr:pic>
      <xdr:nvPicPr>
        <xdr:cNvPr id="20" name="Imag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720" y="22523311"/>
          <a:ext cx="624130" cy="697362"/>
        </a:xfrm>
        <a:prstGeom prst="rect">
          <a:avLst/>
        </a:prstGeom>
      </xdr:spPr>
    </xdr:pic>
    <xdr:clientData/>
  </xdr:twoCellAnchor>
  <xdr:twoCellAnchor editAs="oneCell">
    <xdr:from>
      <xdr:col>2</xdr:col>
      <xdr:colOff>210136</xdr:colOff>
      <xdr:row>126</xdr:row>
      <xdr:rowOff>24297</xdr:rowOff>
    </xdr:from>
    <xdr:to>
      <xdr:col>2</xdr:col>
      <xdr:colOff>991706</xdr:colOff>
      <xdr:row>126</xdr:row>
      <xdr:rowOff>402946</xdr:rowOff>
    </xdr:to>
    <xdr:pic>
      <xdr:nvPicPr>
        <xdr:cNvPr id="21" name="Imag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20676" y="22808097"/>
          <a:ext cx="781570" cy="378649"/>
        </a:xfrm>
        <a:prstGeom prst="rect">
          <a:avLst/>
        </a:prstGeom>
      </xdr:spPr>
    </xdr:pic>
    <xdr:clientData/>
  </xdr:twoCellAnchor>
  <xdr:twoCellAnchor editAs="oneCell">
    <xdr:from>
      <xdr:col>5</xdr:col>
      <xdr:colOff>844062</xdr:colOff>
      <xdr:row>15</xdr:row>
      <xdr:rowOff>252047</xdr:rowOff>
    </xdr:from>
    <xdr:to>
      <xdr:col>10</xdr:col>
      <xdr:colOff>147703</xdr:colOff>
      <xdr:row>15</xdr:row>
      <xdr:rowOff>1623647</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54062" y="3575539"/>
          <a:ext cx="2867456" cy="1371600"/>
        </a:xfrm>
        <a:prstGeom prst="rect">
          <a:avLst/>
        </a:prstGeom>
      </xdr:spPr>
    </xdr:pic>
    <xdr:clientData/>
  </xdr:twoCellAnchor>
  <xdr:twoCellAnchor editAs="oneCell">
    <xdr:from>
      <xdr:col>0</xdr:col>
      <xdr:colOff>70338</xdr:colOff>
      <xdr:row>15</xdr:row>
      <xdr:rowOff>41031</xdr:rowOff>
    </xdr:from>
    <xdr:to>
      <xdr:col>3</xdr:col>
      <xdr:colOff>169984</xdr:colOff>
      <xdr:row>15</xdr:row>
      <xdr:rowOff>1619250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0338" y="3364523"/>
          <a:ext cx="2104292" cy="1578219"/>
        </a:xfrm>
        <a:prstGeom prst="rect">
          <a:avLst/>
        </a:prstGeom>
      </xdr:spPr>
    </xdr:pic>
    <xdr:clientData/>
  </xdr:twoCellAnchor>
  <xdr:twoCellAnchor editAs="oneCell">
    <xdr:from>
      <xdr:col>3</xdr:col>
      <xdr:colOff>287216</xdr:colOff>
      <xdr:row>15</xdr:row>
      <xdr:rowOff>95812</xdr:rowOff>
    </xdr:from>
    <xdr:to>
      <xdr:col>5</xdr:col>
      <xdr:colOff>709247</xdr:colOff>
      <xdr:row>15</xdr:row>
      <xdr:rowOff>1611789</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291862" y="3419304"/>
          <a:ext cx="2227385" cy="1515977"/>
        </a:xfrm>
        <a:prstGeom prst="rect">
          <a:avLst/>
        </a:prstGeom>
      </xdr:spPr>
    </xdr:pic>
    <xdr:clientData/>
  </xdr:twoCellAnchor>
  <xdr:twoCellAnchor editAs="oneCell">
    <xdr:from>
      <xdr:col>7</xdr:col>
      <xdr:colOff>205154</xdr:colOff>
      <xdr:row>1</xdr:row>
      <xdr:rowOff>41030</xdr:rowOff>
    </xdr:from>
    <xdr:to>
      <xdr:col>10</xdr:col>
      <xdr:colOff>4237</xdr:colOff>
      <xdr:row>4</xdr:row>
      <xdr:rowOff>311643</xdr:rowOff>
    </xdr:to>
    <xdr:pic>
      <xdr:nvPicPr>
        <xdr:cNvPr id="2" name="Image 1">
          <a:extLst>
            <a:ext uri="{FF2B5EF4-FFF2-40B4-BE49-F238E27FC236}">
              <a16:creationId xmlns:a16="http://schemas.microsoft.com/office/drawing/2014/main" id="{6A1606C9-D8DC-4CE6-B634-4A19ACA1B0E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726723" y="293076"/>
          <a:ext cx="1651329" cy="639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49304</xdr:colOff>
      <xdr:row>0</xdr:row>
      <xdr:rowOff>119681</xdr:rowOff>
    </xdr:from>
    <xdr:ext cx="1941525" cy="911711"/>
    <xdr:pic>
      <xdr:nvPicPr>
        <xdr:cNvPr id="2" name="Image 1">
          <a:extLst>
            <a:ext uri="{FF2B5EF4-FFF2-40B4-BE49-F238E27FC236}">
              <a16:creationId xmlns:a16="http://schemas.microsoft.com/office/drawing/2014/main" id="{54B6A5D0-9189-43CF-B0E5-17318873CAD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41525" cy="911711"/>
        </a:xfrm>
        <a:prstGeom prst="rect">
          <a:avLst/>
        </a:prstGeom>
      </xdr:spPr>
    </xdr:pic>
    <xdr:clientData/>
  </xdr:oneCellAnchor>
  <xdr:oneCellAnchor>
    <xdr:from>
      <xdr:col>2</xdr:col>
      <xdr:colOff>1066800</xdr:colOff>
      <xdr:row>120</xdr:row>
      <xdr:rowOff>243840</xdr:rowOff>
    </xdr:from>
    <xdr:ext cx="1309576" cy="422733"/>
    <xdr:pic>
      <xdr:nvPicPr>
        <xdr:cNvPr id="3" name="Image 2">
          <a:extLst>
            <a:ext uri="{FF2B5EF4-FFF2-40B4-BE49-F238E27FC236}">
              <a16:creationId xmlns:a16="http://schemas.microsoft.com/office/drawing/2014/main" id="{47DC5E80-2859-4F7E-9829-3CA135137E7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7340" y="22311360"/>
          <a:ext cx="1309576" cy="422733"/>
        </a:xfrm>
        <a:prstGeom prst="rect">
          <a:avLst/>
        </a:prstGeom>
      </xdr:spPr>
    </xdr:pic>
    <xdr:clientData/>
  </xdr:oneCellAnchor>
  <xdr:oneCellAnchor>
    <xdr:from>
      <xdr:col>4</xdr:col>
      <xdr:colOff>1</xdr:colOff>
      <xdr:row>120</xdr:row>
      <xdr:rowOff>283960</xdr:rowOff>
    </xdr:from>
    <xdr:ext cx="1144172" cy="439001"/>
    <xdr:pic>
      <xdr:nvPicPr>
        <xdr:cNvPr id="4" name="Image 3">
          <a:extLst>
            <a:ext uri="{FF2B5EF4-FFF2-40B4-BE49-F238E27FC236}">
              <a16:creationId xmlns:a16="http://schemas.microsoft.com/office/drawing/2014/main" id="{BB222511-2D0A-43CE-9434-C92D5E5A5B3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8461" y="22351480"/>
          <a:ext cx="1144172" cy="439001"/>
        </a:xfrm>
        <a:prstGeom prst="rect">
          <a:avLst/>
        </a:prstGeom>
      </xdr:spPr>
    </xdr:pic>
    <xdr:clientData/>
  </xdr:oneCellAnchor>
  <xdr:oneCellAnchor>
    <xdr:from>
      <xdr:col>5</xdr:col>
      <xdr:colOff>426721</xdr:colOff>
      <xdr:row>120</xdr:row>
      <xdr:rowOff>205740</xdr:rowOff>
    </xdr:from>
    <xdr:ext cx="539262" cy="541606"/>
    <xdr:pic>
      <xdr:nvPicPr>
        <xdr:cNvPr id="5" name="Image 4">
          <a:extLst>
            <a:ext uri="{FF2B5EF4-FFF2-40B4-BE49-F238E27FC236}">
              <a16:creationId xmlns:a16="http://schemas.microsoft.com/office/drawing/2014/main" id="{6C93F9D1-B227-4C75-AF47-DF92237B738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29101" y="22273260"/>
          <a:ext cx="539262" cy="541606"/>
        </a:xfrm>
        <a:prstGeom prst="rect">
          <a:avLst/>
        </a:prstGeom>
      </xdr:spPr>
    </xdr:pic>
    <xdr:clientData/>
  </xdr:oneCellAnchor>
  <xdr:oneCellAnchor>
    <xdr:from>
      <xdr:col>8</xdr:col>
      <xdr:colOff>135349</xdr:colOff>
      <xdr:row>119</xdr:row>
      <xdr:rowOff>46893</xdr:rowOff>
    </xdr:from>
    <xdr:ext cx="1000031" cy="476348"/>
    <xdr:pic>
      <xdr:nvPicPr>
        <xdr:cNvPr id="6" name="Image 5">
          <a:extLst>
            <a:ext uri="{FF2B5EF4-FFF2-40B4-BE49-F238E27FC236}">
              <a16:creationId xmlns:a16="http://schemas.microsoft.com/office/drawing/2014/main" id="{DC848339-4925-4E03-BC8B-F2947E6CEBA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66629" y="21931533"/>
          <a:ext cx="1000031" cy="476348"/>
        </a:xfrm>
        <a:prstGeom prst="rect">
          <a:avLst/>
        </a:prstGeom>
      </xdr:spPr>
    </xdr:pic>
    <xdr:clientData/>
  </xdr:oneCellAnchor>
  <xdr:oneCellAnchor>
    <xdr:from>
      <xdr:col>7</xdr:col>
      <xdr:colOff>320045</xdr:colOff>
      <xdr:row>120</xdr:row>
      <xdr:rowOff>312420</xdr:rowOff>
    </xdr:from>
    <xdr:ext cx="1617110" cy="404445"/>
    <xdr:pic>
      <xdr:nvPicPr>
        <xdr:cNvPr id="7" name="Image 6">
          <a:extLst>
            <a:ext uri="{FF2B5EF4-FFF2-40B4-BE49-F238E27FC236}">
              <a16:creationId xmlns:a16="http://schemas.microsoft.com/office/drawing/2014/main" id="{E1D98FA3-5DD1-4DF2-A169-50242ABCB57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97885" y="22379940"/>
          <a:ext cx="1617110" cy="404445"/>
        </a:xfrm>
        <a:prstGeom prst="rect">
          <a:avLst/>
        </a:prstGeom>
      </xdr:spPr>
    </xdr:pic>
    <xdr:clientData/>
  </xdr:oneCellAnchor>
  <xdr:oneCellAnchor>
    <xdr:from>
      <xdr:col>6</xdr:col>
      <xdr:colOff>199016</xdr:colOff>
      <xdr:row>120</xdr:row>
      <xdr:rowOff>286191</xdr:rowOff>
    </xdr:from>
    <xdr:ext cx="820951" cy="458567"/>
    <xdr:pic>
      <xdr:nvPicPr>
        <xdr:cNvPr id="8" name="Image 7">
          <a:extLst>
            <a:ext uri="{FF2B5EF4-FFF2-40B4-BE49-F238E27FC236}">
              <a16:creationId xmlns:a16="http://schemas.microsoft.com/office/drawing/2014/main" id="{89C76BE4-CD99-4A28-A772-381A5AD6B7E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23416" y="22353711"/>
          <a:ext cx="820951" cy="458567"/>
        </a:xfrm>
        <a:prstGeom prst="rect">
          <a:avLst/>
        </a:prstGeom>
      </xdr:spPr>
    </xdr:pic>
    <xdr:clientData/>
  </xdr:oneCellAnchor>
  <xdr:oneCellAnchor>
    <xdr:from>
      <xdr:col>0</xdr:col>
      <xdr:colOff>0</xdr:colOff>
      <xdr:row>120</xdr:row>
      <xdr:rowOff>6706</xdr:rowOff>
    </xdr:from>
    <xdr:ext cx="683520" cy="758413"/>
    <xdr:pic>
      <xdr:nvPicPr>
        <xdr:cNvPr id="9" name="Image 8">
          <a:extLst>
            <a:ext uri="{FF2B5EF4-FFF2-40B4-BE49-F238E27FC236}">
              <a16:creationId xmlns:a16="http://schemas.microsoft.com/office/drawing/2014/main" id="{DCDFB6B1-17CE-42AF-A222-E35C9822093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2074226"/>
          <a:ext cx="683520" cy="758413"/>
        </a:xfrm>
        <a:prstGeom prst="rect">
          <a:avLst/>
        </a:prstGeom>
      </xdr:spPr>
    </xdr:pic>
    <xdr:clientData/>
  </xdr:oneCellAnchor>
  <xdr:oneCellAnchor>
    <xdr:from>
      <xdr:col>2</xdr:col>
      <xdr:colOff>164417</xdr:colOff>
      <xdr:row>120</xdr:row>
      <xdr:rowOff>319127</xdr:rowOff>
    </xdr:from>
    <xdr:ext cx="849336" cy="412066"/>
    <xdr:pic>
      <xdr:nvPicPr>
        <xdr:cNvPr id="10" name="Image 9">
          <a:extLst>
            <a:ext uri="{FF2B5EF4-FFF2-40B4-BE49-F238E27FC236}">
              <a16:creationId xmlns:a16="http://schemas.microsoft.com/office/drawing/2014/main" id="{08A24CAD-129B-4677-8F29-16218346D77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4957" y="22386647"/>
          <a:ext cx="849336" cy="412066"/>
        </a:xfrm>
        <a:prstGeom prst="rect">
          <a:avLst/>
        </a:prstGeom>
      </xdr:spPr>
    </xdr:pic>
    <xdr:clientData/>
  </xdr:oneCellAnchor>
  <xdr:oneCellAnchor>
    <xdr:from>
      <xdr:col>6</xdr:col>
      <xdr:colOff>451338</xdr:colOff>
      <xdr:row>11</xdr:row>
      <xdr:rowOff>31568</xdr:rowOff>
    </xdr:from>
    <xdr:ext cx="2174631" cy="1600528"/>
    <xdr:pic>
      <xdr:nvPicPr>
        <xdr:cNvPr id="11" name="Image 10">
          <a:extLst>
            <a:ext uri="{FF2B5EF4-FFF2-40B4-BE49-F238E27FC236}">
              <a16:creationId xmlns:a16="http://schemas.microsoft.com/office/drawing/2014/main" id="{A8A45399-2211-4546-B273-D7012DC14BC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75738" y="2492828"/>
          <a:ext cx="2174631" cy="1600528"/>
        </a:xfrm>
        <a:prstGeom prst="rect">
          <a:avLst/>
        </a:prstGeom>
      </xdr:spPr>
    </xdr:pic>
    <xdr:clientData/>
  </xdr:oneCellAnchor>
  <xdr:oneCellAnchor>
    <xdr:from>
      <xdr:col>4</xdr:col>
      <xdr:colOff>35169</xdr:colOff>
      <xdr:row>11</xdr:row>
      <xdr:rowOff>41030</xdr:rowOff>
    </xdr:from>
    <xdr:ext cx="2110154" cy="1582616"/>
    <xdr:pic>
      <xdr:nvPicPr>
        <xdr:cNvPr id="12" name="Image 11">
          <a:extLst>
            <a:ext uri="{FF2B5EF4-FFF2-40B4-BE49-F238E27FC236}">
              <a16:creationId xmlns:a16="http://schemas.microsoft.com/office/drawing/2014/main" id="{FF022C39-8056-44B1-A666-3A83878CF665}"/>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53629" y="2502290"/>
          <a:ext cx="2110154" cy="1582616"/>
        </a:xfrm>
        <a:prstGeom prst="rect">
          <a:avLst/>
        </a:prstGeom>
      </xdr:spPr>
    </xdr:pic>
    <xdr:clientData/>
  </xdr:oneCellAnchor>
  <xdr:oneCellAnchor>
    <xdr:from>
      <xdr:col>0</xdr:col>
      <xdr:colOff>201246</xdr:colOff>
      <xdr:row>11</xdr:row>
      <xdr:rowOff>35168</xdr:rowOff>
    </xdr:from>
    <xdr:ext cx="2647462" cy="1588477"/>
    <xdr:pic>
      <xdr:nvPicPr>
        <xdr:cNvPr id="13" name="Image 12">
          <a:extLst>
            <a:ext uri="{FF2B5EF4-FFF2-40B4-BE49-F238E27FC236}">
              <a16:creationId xmlns:a16="http://schemas.microsoft.com/office/drawing/2014/main" id="{8B3B2862-5354-4AA5-8595-480672C5525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1246" y="2496428"/>
          <a:ext cx="2647462" cy="1588477"/>
        </a:xfrm>
        <a:prstGeom prst="rect">
          <a:avLst/>
        </a:prstGeom>
      </xdr:spPr>
    </xdr:pic>
    <xdr:clientData/>
  </xdr:oneCellAnchor>
  <xdr:twoCellAnchor>
    <xdr:from>
      <xdr:col>2</xdr:col>
      <xdr:colOff>1221154</xdr:colOff>
      <xdr:row>11</xdr:row>
      <xdr:rowOff>375138</xdr:rowOff>
    </xdr:from>
    <xdr:to>
      <xdr:col>3</xdr:col>
      <xdr:colOff>37123</xdr:colOff>
      <xdr:row>11</xdr:row>
      <xdr:rowOff>702798</xdr:rowOff>
    </xdr:to>
    <xdr:sp macro="" textlink="">
      <xdr:nvSpPr>
        <xdr:cNvPr id="14" name="Ellipse 13">
          <a:extLst>
            <a:ext uri="{FF2B5EF4-FFF2-40B4-BE49-F238E27FC236}">
              <a16:creationId xmlns:a16="http://schemas.microsoft.com/office/drawing/2014/main" id="{681F5C5F-D944-475A-B572-4A7B5811F008}"/>
            </a:ext>
          </a:extLst>
        </xdr:cNvPr>
        <xdr:cNvSpPr/>
      </xdr:nvSpPr>
      <xdr:spPr>
        <a:xfrm>
          <a:off x="1731694" y="2836398"/>
          <a:ext cx="301869"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xdr:from>
      <xdr:col>5</xdr:col>
      <xdr:colOff>486508</xdr:colOff>
      <xdr:row>11</xdr:row>
      <xdr:rowOff>322384</xdr:rowOff>
    </xdr:from>
    <xdr:to>
      <xdr:col>5</xdr:col>
      <xdr:colOff>791308</xdr:colOff>
      <xdr:row>11</xdr:row>
      <xdr:rowOff>650044</xdr:rowOff>
    </xdr:to>
    <xdr:sp macro="" textlink="">
      <xdr:nvSpPr>
        <xdr:cNvPr id="15" name="Ellipse 14">
          <a:extLst>
            <a:ext uri="{FF2B5EF4-FFF2-40B4-BE49-F238E27FC236}">
              <a16:creationId xmlns:a16="http://schemas.microsoft.com/office/drawing/2014/main" id="{31E2D9FF-22F0-4DDA-817B-DAF4D0162149}"/>
            </a:ext>
          </a:extLst>
        </xdr:cNvPr>
        <xdr:cNvSpPr/>
      </xdr:nvSpPr>
      <xdr:spPr>
        <a:xfrm>
          <a:off x="4288888" y="2783644"/>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xdr:from>
      <xdr:col>8</xdr:col>
      <xdr:colOff>398585</xdr:colOff>
      <xdr:row>11</xdr:row>
      <xdr:rowOff>605999</xdr:rowOff>
    </xdr:from>
    <xdr:to>
      <xdr:col>8</xdr:col>
      <xdr:colOff>700035</xdr:colOff>
      <xdr:row>11</xdr:row>
      <xdr:rowOff>933659</xdr:rowOff>
    </xdr:to>
    <xdr:sp macro="" textlink="">
      <xdr:nvSpPr>
        <xdr:cNvPr id="16" name="Ellipse 15">
          <a:extLst>
            <a:ext uri="{FF2B5EF4-FFF2-40B4-BE49-F238E27FC236}">
              <a16:creationId xmlns:a16="http://schemas.microsoft.com/office/drawing/2014/main" id="{790CE57C-AE80-48E3-B7A3-54B52357FFCD}"/>
            </a:ext>
          </a:extLst>
        </xdr:cNvPr>
        <xdr:cNvSpPr/>
      </xdr:nvSpPr>
      <xdr:spPr>
        <a:xfrm>
          <a:off x="6829865" y="3067259"/>
          <a:ext cx="30145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ysClr val="windowText" lastClr="000000"/>
              </a:solidFill>
              <a:latin typeface="+mn-lt"/>
            </a:rPr>
            <a:t>2</a:t>
          </a:r>
        </a:p>
      </xdr:txBody>
    </xdr:sp>
    <xdr:clientData/>
  </xdr:twoCellAnchor>
  <xdr:oneCellAnchor>
    <xdr:from>
      <xdr:col>3</xdr:col>
      <xdr:colOff>568569</xdr:colOff>
      <xdr:row>22</xdr:row>
      <xdr:rowOff>57162</xdr:rowOff>
    </xdr:from>
    <xdr:ext cx="2778370" cy="1561444"/>
    <xdr:pic>
      <xdr:nvPicPr>
        <xdr:cNvPr id="17" name="Image 16">
          <a:extLst>
            <a:ext uri="{FF2B5EF4-FFF2-40B4-BE49-F238E27FC236}">
              <a16:creationId xmlns:a16="http://schemas.microsoft.com/office/drawing/2014/main" id="{F39B507B-A04C-4FE8-9275-AE660B12251B}"/>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565009" y="6176022"/>
          <a:ext cx="2778370" cy="1561444"/>
        </a:xfrm>
        <a:prstGeom prst="rect">
          <a:avLst/>
        </a:prstGeom>
      </xdr:spPr>
    </xdr:pic>
    <xdr:clientData/>
  </xdr:oneCellAnchor>
  <xdr:oneCellAnchor>
    <xdr:from>
      <xdr:col>6</xdr:col>
      <xdr:colOff>685797</xdr:colOff>
      <xdr:row>22</xdr:row>
      <xdr:rowOff>70339</xdr:rowOff>
    </xdr:from>
    <xdr:ext cx="2084021" cy="1546345"/>
    <xdr:pic>
      <xdr:nvPicPr>
        <xdr:cNvPr id="18" name="Image 17">
          <a:extLst>
            <a:ext uri="{FF2B5EF4-FFF2-40B4-BE49-F238E27FC236}">
              <a16:creationId xmlns:a16="http://schemas.microsoft.com/office/drawing/2014/main" id="{B2D5784D-2EEC-4A63-B86F-2E3534546939}"/>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410197" y="6189199"/>
          <a:ext cx="2084021" cy="1546345"/>
        </a:xfrm>
        <a:prstGeom prst="rect">
          <a:avLst/>
        </a:prstGeom>
      </xdr:spPr>
    </xdr:pic>
    <xdr:clientData/>
  </xdr:oneCellAnchor>
  <xdr:oneCellAnchor>
    <xdr:from>
      <xdr:col>0</xdr:col>
      <xdr:colOff>123092</xdr:colOff>
      <xdr:row>22</xdr:row>
      <xdr:rowOff>29119</xdr:rowOff>
    </xdr:from>
    <xdr:ext cx="2391508" cy="1587962"/>
    <xdr:pic>
      <xdr:nvPicPr>
        <xdr:cNvPr id="19" name="Image 18">
          <a:extLst>
            <a:ext uri="{FF2B5EF4-FFF2-40B4-BE49-F238E27FC236}">
              <a16:creationId xmlns:a16="http://schemas.microsoft.com/office/drawing/2014/main" id="{15A1D61E-4488-4314-B109-F881E11E6CB3}"/>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23092" y="6147979"/>
          <a:ext cx="2391508" cy="1587962"/>
        </a:xfrm>
        <a:prstGeom prst="rect">
          <a:avLst/>
        </a:prstGeom>
      </xdr:spPr>
    </xdr:pic>
    <xdr:clientData/>
  </xdr:oneCellAnchor>
  <xdr:twoCellAnchor>
    <xdr:from>
      <xdr:col>2</xdr:col>
      <xdr:colOff>1465385</xdr:colOff>
      <xdr:row>22</xdr:row>
      <xdr:rowOff>345642</xdr:rowOff>
    </xdr:from>
    <xdr:to>
      <xdr:col>3</xdr:col>
      <xdr:colOff>282108</xdr:colOff>
      <xdr:row>22</xdr:row>
      <xdr:rowOff>658062</xdr:rowOff>
    </xdr:to>
    <xdr:sp macro="" textlink="">
      <xdr:nvSpPr>
        <xdr:cNvPr id="20" name="Ellipse 19">
          <a:extLst>
            <a:ext uri="{FF2B5EF4-FFF2-40B4-BE49-F238E27FC236}">
              <a16:creationId xmlns:a16="http://schemas.microsoft.com/office/drawing/2014/main" id="{19DBF504-1D86-4E38-B65F-B923032A77B1}"/>
            </a:ext>
          </a:extLst>
        </xdr:cNvPr>
        <xdr:cNvSpPr/>
      </xdr:nvSpPr>
      <xdr:spPr>
        <a:xfrm>
          <a:off x="1975925" y="6464502"/>
          <a:ext cx="302623" cy="31242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3</a:t>
          </a:r>
        </a:p>
      </xdr:txBody>
    </xdr:sp>
    <xdr:clientData/>
  </xdr:twoCellAnchor>
  <xdr:twoCellAnchor>
    <xdr:from>
      <xdr:col>3</xdr:col>
      <xdr:colOff>920261</xdr:colOff>
      <xdr:row>22</xdr:row>
      <xdr:rowOff>279900</xdr:rowOff>
    </xdr:from>
    <xdr:to>
      <xdr:col>4</xdr:col>
      <xdr:colOff>300864</xdr:colOff>
      <xdr:row>22</xdr:row>
      <xdr:rowOff>607560</xdr:rowOff>
    </xdr:to>
    <xdr:sp macro="" textlink="">
      <xdr:nvSpPr>
        <xdr:cNvPr id="21" name="Ellipse 20">
          <a:extLst>
            <a:ext uri="{FF2B5EF4-FFF2-40B4-BE49-F238E27FC236}">
              <a16:creationId xmlns:a16="http://schemas.microsoft.com/office/drawing/2014/main" id="{E8BAFD1B-48C5-4B92-A0D4-BFC1D9079715}"/>
            </a:ext>
          </a:extLst>
        </xdr:cNvPr>
        <xdr:cNvSpPr/>
      </xdr:nvSpPr>
      <xdr:spPr>
        <a:xfrm>
          <a:off x="2916701" y="6398760"/>
          <a:ext cx="302623"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4</a:t>
          </a:r>
        </a:p>
      </xdr:txBody>
    </xdr:sp>
    <xdr:clientData/>
  </xdr:twoCellAnchor>
  <xdr:twoCellAnchor>
    <xdr:from>
      <xdr:col>7</xdr:col>
      <xdr:colOff>504090</xdr:colOff>
      <xdr:row>22</xdr:row>
      <xdr:rowOff>298939</xdr:rowOff>
    </xdr:from>
    <xdr:to>
      <xdr:col>7</xdr:col>
      <xdr:colOff>806713</xdr:colOff>
      <xdr:row>22</xdr:row>
      <xdr:rowOff>626599</xdr:rowOff>
    </xdr:to>
    <xdr:sp macro="" textlink="">
      <xdr:nvSpPr>
        <xdr:cNvPr id="22" name="Ellipse 21">
          <a:extLst>
            <a:ext uri="{FF2B5EF4-FFF2-40B4-BE49-F238E27FC236}">
              <a16:creationId xmlns:a16="http://schemas.microsoft.com/office/drawing/2014/main" id="{B6090D44-92F1-4E8F-BCE4-3229BF43E997}"/>
            </a:ext>
          </a:extLst>
        </xdr:cNvPr>
        <xdr:cNvSpPr/>
      </xdr:nvSpPr>
      <xdr:spPr>
        <a:xfrm>
          <a:off x="6081930" y="6417799"/>
          <a:ext cx="302623"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4</a:t>
          </a:r>
        </a:p>
      </xdr:txBody>
    </xdr:sp>
    <xdr:clientData/>
  </xdr:twoCellAnchor>
  <xdr:twoCellAnchor editAs="oneCell">
    <xdr:from>
      <xdr:col>7</xdr:col>
      <xdr:colOff>181708</xdr:colOff>
      <xdr:row>1</xdr:row>
      <xdr:rowOff>11723</xdr:rowOff>
    </xdr:from>
    <xdr:to>
      <xdr:col>9</xdr:col>
      <xdr:colOff>262145</xdr:colOff>
      <xdr:row>4</xdr:row>
      <xdr:rowOff>282336</xdr:rowOff>
    </xdr:to>
    <xdr:pic>
      <xdr:nvPicPr>
        <xdr:cNvPr id="25" name="Image 24">
          <a:extLst>
            <a:ext uri="{FF2B5EF4-FFF2-40B4-BE49-F238E27FC236}">
              <a16:creationId xmlns:a16="http://schemas.microsoft.com/office/drawing/2014/main" id="{18B1D853-C7E4-4F1B-B1DE-8F9B70507195}"/>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767754" y="263769"/>
          <a:ext cx="1651329" cy="639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avary/Documents/Christian/M&#233;canisation/Cout%20mat&#233;riel%202023/Entretien%20tableau%202023-Pour%20m&#233;tho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avary/Documents/Christian/M&#233;canisation/Fichier%20national/Copie%20de%20DOC%20MISE%20A%20JOUR%20TEMPO%20CPI%20COMPLET%20AVEC%20VITI%20+%20FACON%20CULTURALES%20+%20CC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tien tableau 2023"/>
      <sheetName val=" Consommation GNR"/>
      <sheetName val="Coef charges fixes"/>
      <sheetName val="Entretien tableau 2022"/>
      <sheetName val="Entretien tableau 2021"/>
      <sheetName val="Entretien tableau 2019"/>
      <sheetName val="Entretien tableau 2018"/>
      <sheetName val="Entretien tableau 2017"/>
      <sheetName val="Entretien tableau 2014"/>
      <sheetName val="Entretien tableau 2013"/>
      <sheetName val="Décote"/>
    </sheetNames>
    <sheetDataSet>
      <sheetData sheetId="0" refreshError="1"/>
      <sheetData sheetId="1" refreshError="1"/>
      <sheetData sheetId="2">
        <row r="5">
          <cell r="S5">
            <v>0.09</v>
          </cell>
        </row>
      </sheetData>
      <sheetData sheetId="3" refreshError="1"/>
      <sheetData sheetId="4" refreshError="1"/>
      <sheetData sheetId="5" refreshError="1"/>
      <sheetData sheetId="6" refreshError="1"/>
      <sheetData sheetId="7" refreshError="1"/>
      <sheetData sheetId="8" refreshError="1"/>
      <sheetData sheetId="9">
        <row r="43">
          <cell r="A43">
            <v>0.78</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de performance + ha an"/>
      <sheetName val="fichier CFC pour FA"/>
      <sheetName val="intermediaire 1 pour édition FA"/>
      <sheetName val="MOYENNE COUT DE CHANTIERS CPI"/>
      <sheetName val="ITK CHANTIER"/>
      <sheetName val="Moyenne des chantier edition"/>
      <sheetName val="edition ITK chantier"/>
      <sheetName val="Graph ble mate + go hors mo"/>
      <sheetName val="Amortissement"/>
      <sheetName val="Hangar"/>
      <sheetName val="Tracteur &amp; quad"/>
      <sheetName val="Tracteur Spéciaux étroit"/>
      <sheetName val="Tracteur COUT MOYEN"/>
      <sheetName val="Guidage et Auto guidage"/>
      <sheetName val="Sous-soleuse, charrue, culti"/>
      <sheetName val="Déchaumeur, herse &amp; pulvériseur"/>
      <sheetName val="Rouleau, fraise et herse animée"/>
      <sheetName val="Semoir céréales &amp; maïs"/>
      <sheetName val="Semoir &amp; planteuse"/>
      <sheetName val="Pulvérisateur &amp; bineuse"/>
      <sheetName val="Fumier &amp; lisier"/>
      <sheetName val="Engrais solide"/>
      <sheetName val="Récolte PDT betteraves"/>
      <sheetName val="Automoteur bett &amp; pulvé"/>
      <sheetName val="Arracheuse &amp; autres récolteuses"/>
      <sheetName val="Moissonneuse &amp; ensileuse autom"/>
      <sheetName val="Automoteur lin &amp; manutention"/>
      <sheetName val="Manutention &amp; transport"/>
      <sheetName val="Fenaison &amp; ensilage"/>
      <sheetName val="Enruban &amp; distribution"/>
      <sheetName val="Broyeur &amp; débroussailleuse"/>
      <sheetName val="Epierrage"/>
      <sheetName val="Divers"/>
      <sheetName val="Irrigation"/>
      <sheetName val="BDD mes parcelles IRRIGATION"/>
      <sheetName val="MAV + Automoteur VITI et ARBO"/>
      <sheetName val="Mat VITI ARBO"/>
      <sheetName val="BDD mes parcelles mat viti"/>
      <sheetName val="Automoteur MARAICHER"/>
      <sheetName val="BDD mes parcelles Automo MARAIC"/>
      <sheetName val="Mat MARAICHER"/>
      <sheetName val="BDD mes parcelles MAT MARAICHAG"/>
      <sheetName val="BDD mes parcelles TRACTEUR"/>
      <sheetName val="BDD mes parcelles QUAD"/>
      <sheetName val="BDD mes parcelles telesco"/>
      <sheetName val="BDD mes parcelles Auto Récolte"/>
      <sheetName val="BDD mes parcelles Automo VITI"/>
      <sheetName val="BDD mes parcelles travail sol"/>
      <sheetName val="BDD mes parcelles semis"/>
      <sheetName val="BDD mes parcelles pulve+bineuse"/>
      <sheetName val="BDD mes parcelles engrais"/>
      <sheetName val="BDD mes parcelles fumier lisier"/>
      <sheetName val="BDD mes parcelles mat fourrage"/>
      <sheetName val="BDD mes parcelles mat recolte"/>
      <sheetName val="BDD mes parcelles mat transport"/>
      <sheetName val="BDD mes parcelles EPIERRAGE"/>
      <sheetName val="BDD mes parcelles broyeur + div"/>
      <sheetName val="BDD pour TERRE NET"/>
      <sheetName val="CPI BDD tracteur"/>
      <sheetName val="CPI tracteur 80 %"/>
      <sheetName val="CPI tracteur Spe 80 %"/>
      <sheetName val="CPI tracteur Spe 40 %"/>
      <sheetName val="CPI Tracteur 40%"/>
      <sheetName val="CFC BDD tracteur"/>
      <sheetName val="CFC tracteur 80 %"/>
      <sheetName val="CFC tracteur Spe 80 %"/>
      <sheetName val="CFC tracteur Spe 40 %"/>
      <sheetName val="CFC Tracteur 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2">
          <cell r="A2" t="str">
            <v>T 2 RM 40 % 60 ch</v>
          </cell>
          <cell r="G2" t="str">
            <v>T 2 RM 40 % 60 ch</v>
          </cell>
        </row>
        <row r="3">
          <cell r="A3" t="str">
            <v>T 2 RM 40 % 70 ch</v>
          </cell>
          <cell r="G3" t="str">
            <v>T 2 RM 40 % 70 ch</v>
          </cell>
        </row>
        <row r="4">
          <cell r="A4" t="str">
            <v>T 2 RM 40 % 80 ch</v>
          </cell>
          <cell r="G4" t="str">
            <v>T 2 RM 40 % 80 ch</v>
          </cell>
        </row>
        <row r="5">
          <cell r="A5" t="str">
            <v>T 2 RM 40 % 90 ch</v>
          </cell>
          <cell r="G5" t="str">
            <v>TV 4 RM 40 % 50 ch</v>
          </cell>
        </row>
        <row r="6">
          <cell r="A6" t="str">
            <v>T 2 RM 40 % 100 ch</v>
          </cell>
          <cell r="G6" t="str">
            <v>TV 4 RM 40 % 60 ch</v>
          </cell>
        </row>
        <row r="7">
          <cell r="A7" t="str">
            <v>T 4 RM 40 % 80 ch</v>
          </cell>
          <cell r="G7" t="str">
            <v>TV 4 RM 40 % 70 ch</v>
          </cell>
        </row>
        <row r="8">
          <cell r="A8" t="str">
            <v>T 4 RM 40 % 90 ch</v>
          </cell>
          <cell r="G8" t="str">
            <v>TV 4 RM 40 % 80 ch</v>
          </cell>
        </row>
        <row r="9">
          <cell r="A9" t="str">
            <v>T 4 RM 40 % 100 ch cat A</v>
          </cell>
          <cell r="G9" t="str">
            <v>TV 4 RM 40 % 90 ch</v>
          </cell>
        </row>
        <row r="10">
          <cell r="A10" t="str">
            <v>T 4 RM 40 % 100 ch cat B</v>
          </cell>
          <cell r="G10" t="str">
            <v>TV 4 RM 40 % 100 ch</v>
          </cell>
        </row>
        <row r="11">
          <cell r="A11" t="str">
            <v>T 4 RM 40 % 110 ch</v>
          </cell>
          <cell r="G11" t="str">
            <v>TA 4 RM 40 % 60 ch</v>
          </cell>
        </row>
        <row r="12">
          <cell r="A12" t="str">
            <v>T 4 RM 40 % 120 ch</v>
          </cell>
          <cell r="G12" t="str">
            <v>TA 4 RM 40 % 70 ch</v>
          </cell>
        </row>
        <row r="13">
          <cell r="A13" t="str">
            <v>T 4 RM 40 % 130 ch</v>
          </cell>
          <cell r="G13" t="str">
            <v>TA 4 RM 40 % 80 ch</v>
          </cell>
        </row>
        <row r="14">
          <cell r="A14" t="str">
            <v>T 4 RM 40 % 150 ch</v>
          </cell>
          <cell r="G14" t="str">
            <v>TA 4 RM 40 % 90 ch</v>
          </cell>
        </row>
        <row r="15">
          <cell r="A15" t="str">
            <v>T 4 RM 40 % 170 ch</v>
          </cell>
          <cell r="G15" t="str">
            <v>TA 4 RM 40 % 100 ch</v>
          </cell>
        </row>
        <row r="16">
          <cell r="A16" t="str">
            <v>T 4 RM 40 % 190 ch cat C</v>
          </cell>
          <cell r="G16" t="str">
            <v>PORTEUR 40 % 120 ch</v>
          </cell>
        </row>
        <row r="17">
          <cell r="A17" t="str">
            <v>T 4 RM 40 % 190 ch cat D</v>
          </cell>
          <cell r="G17" t="str">
            <v>PORTEUR 40 % 180 ch</v>
          </cell>
        </row>
        <row r="18">
          <cell r="A18" t="str">
            <v>T 4 RM 40 % 210 ch</v>
          </cell>
          <cell r="G18" t="str">
            <v>ENJAMBEUR 40 % 2 RM 55 ch</v>
          </cell>
        </row>
        <row r="19">
          <cell r="A19" t="str">
            <v>T 4 RM 40 % 230 ch</v>
          </cell>
          <cell r="G19" t="str">
            <v>ENJAMBEUR 40 % 2 RM 70 ch</v>
          </cell>
        </row>
        <row r="20">
          <cell r="A20" t="str">
            <v>T 4 RM 40 % 250 ch</v>
          </cell>
          <cell r="G20" t="str">
            <v>ENJAMBEUR 40 % 4 RM 80 ch</v>
          </cell>
        </row>
        <row r="21">
          <cell r="A21" t="str">
            <v>T 4 RM 40 % 280 ch</v>
          </cell>
          <cell r="G21" t="str">
            <v>ENJAMBEUR 40 % 4 RM 90 ch</v>
          </cell>
        </row>
        <row r="22">
          <cell r="A22" t="str">
            <v>T 4 RM 40 % 320 ch</v>
          </cell>
          <cell r="G22" t="str">
            <v>ENJAMBEUR 40 % 4 RM 100 ch</v>
          </cell>
        </row>
        <row r="23">
          <cell r="A23" t="str">
            <v>T 2 RM 80 % 60 ch</v>
          </cell>
          <cell r="G23" t="str">
            <v>ENJAMBEUR 40 % 4 RM 110 ch</v>
          </cell>
        </row>
        <row r="24">
          <cell r="A24" t="str">
            <v>T 2 RM 80 % 70 ch</v>
          </cell>
          <cell r="G24" t="str">
            <v>ENJAMBEUR 40 % 4 RM 125 ch</v>
          </cell>
        </row>
        <row r="25">
          <cell r="A25" t="str">
            <v>T 2 RM 80 % 80 ch</v>
          </cell>
          <cell r="G25" t="str">
            <v>ENJAMBEUR 40 % 4 RM 145 ch</v>
          </cell>
        </row>
        <row r="26">
          <cell r="A26" t="str">
            <v>T 2 RM 80 % 90 ch</v>
          </cell>
          <cell r="G26" t="str">
            <v>T 2 RM 80 % 60 ch</v>
          </cell>
        </row>
        <row r="27">
          <cell r="A27" t="str">
            <v>T 2 RM 80 % 100 ch</v>
          </cell>
          <cell r="G27" t="str">
            <v>T 2 RM 80 % 70 ch</v>
          </cell>
        </row>
        <row r="28">
          <cell r="A28" t="str">
            <v>T 4 RM 80 % 80 ch</v>
          </cell>
          <cell r="G28" t="str">
            <v>T 2 RM 80 % 80 ch</v>
          </cell>
        </row>
        <row r="29">
          <cell r="A29" t="str">
            <v>T 4 RM 80 % 90 ch</v>
          </cell>
          <cell r="G29" t="str">
            <v>TV 4 RM 80 % 50 ch</v>
          </cell>
        </row>
        <row r="30">
          <cell r="A30" t="str">
            <v>T 4 RM 80 % 100 ch cat A</v>
          </cell>
          <cell r="G30" t="str">
            <v>TV 4 RM 80 % 60 ch</v>
          </cell>
        </row>
        <row r="31">
          <cell r="A31" t="str">
            <v>T 4 RM 80 % 100 ch cat B</v>
          </cell>
          <cell r="G31" t="str">
            <v>TV 4 RM 80 % 70 ch</v>
          </cell>
        </row>
        <row r="32">
          <cell r="A32" t="str">
            <v>T 4 RM 80 % 110 ch</v>
          </cell>
          <cell r="G32" t="str">
            <v>TV 4 RM 80 % 80 ch</v>
          </cell>
        </row>
        <row r="33">
          <cell r="A33" t="str">
            <v>T 4 RM 80 % 120 ch</v>
          </cell>
          <cell r="G33" t="str">
            <v>TV 4 RM 80 % 90 ch</v>
          </cell>
        </row>
        <row r="34">
          <cell r="A34" t="str">
            <v>T 4 RM 80 % 130 ch</v>
          </cell>
          <cell r="G34" t="str">
            <v>TV 4 RM 80 % 100 ch</v>
          </cell>
        </row>
        <row r="35">
          <cell r="A35" t="str">
            <v>T 4 RM 80 % 150 ch</v>
          </cell>
          <cell r="G35" t="str">
            <v>TA 4 RM 80 % 60 ch</v>
          </cell>
        </row>
        <row r="36">
          <cell r="A36" t="str">
            <v>T 4 RM 80 % 170 ch</v>
          </cell>
          <cell r="G36" t="str">
            <v>TA 4 RM 80 % 70 ch</v>
          </cell>
        </row>
        <row r="37">
          <cell r="A37" t="str">
            <v>T 4 RM 80 % 190 ch cat C</v>
          </cell>
          <cell r="G37" t="str">
            <v>TA 4 RM 80 % 80 ch</v>
          </cell>
        </row>
        <row r="38">
          <cell r="A38" t="str">
            <v>T 4 RM 80 % 190 ch cat D</v>
          </cell>
          <cell r="G38" t="str">
            <v>TA 4 RM 80 % 90 ch</v>
          </cell>
        </row>
        <row r="39">
          <cell r="A39" t="str">
            <v>T 4 RM 80 % 210 ch</v>
          </cell>
          <cell r="G39" t="str">
            <v>TA 4 RM 80 % 100 ch</v>
          </cell>
        </row>
        <row r="40">
          <cell r="A40" t="str">
            <v>T 4 RM 80 % 230 ch</v>
          </cell>
          <cell r="G40" t="str">
            <v>PORTEUR 40 % 120 ch</v>
          </cell>
        </row>
        <row r="41">
          <cell r="A41" t="str">
            <v>T 4 RM 80 % 250 ch</v>
          </cell>
          <cell r="G41" t="str">
            <v>PORTEUR 40 % 180 ch</v>
          </cell>
        </row>
        <row r="42">
          <cell r="A42" t="str">
            <v>T 4 RM 80 % 250 ch</v>
          </cell>
          <cell r="G42" t="str">
            <v>ENJAMBEUR 80 % 2 RM 55 ch</v>
          </cell>
        </row>
        <row r="43">
          <cell r="A43" t="str">
            <v>T 4 RM 80 % 320 ch</v>
          </cell>
          <cell r="G43" t="str">
            <v>ENJAMBEUR 80 % 2 RM 70 ch</v>
          </cell>
        </row>
        <row r="44">
          <cell r="G44" t="str">
            <v>ENJAMBEUR 80 % 4 RM 80 ch</v>
          </cell>
        </row>
        <row r="45">
          <cell r="G45" t="str">
            <v>ENJAMBEUR 80 % 4 RM 90 ch</v>
          </cell>
        </row>
        <row r="46">
          <cell r="G46" t="str">
            <v>ENJAMBEUR 80 % 4 RM 100 ch</v>
          </cell>
        </row>
        <row r="47">
          <cell r="G47" t="str">
            <v>ENJAMBEUR 80 % 4 RM 110 ch</v>
          </cell>
        </row>
        <row r="48">
          <cell r="G48" t="str">
            <v>ENJAMBEUR 80 % 4 RM 125 ch</v>
          </cell>
        </row>
        <row r="49">
          <cell r="G49" t="str">
            <v>ENJAMBEUR 80 % 4 RM 145 ch</v>
          </cell>
        </row>
      </sheetData>
      <sheetData sheetId="64" refreshError="1"/>
      <sheetData sheetId="65" refreshError="1"/>
      <sheetData sheetId="66" refreshError="1"/>
      <sheetData sheetId="6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tian.savary@normandie.chambagri.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cumacalc.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cumacalc.f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cumacalc.f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cumacalc.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cumacalc.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A79ED-2D7D-4497-9B75-0D51C049F635}">
  <sheetPr>
    <pageSetUpPr fitToPage="1"/>
  </sheetPr>
  <dimension ref="A1:J74"/>
  <sheetViews>
    <sheetView view="pageBreakPreview" topLeftCell="A9" zoomScaleNormal="120" zoomScaleSheetLayoutView="100" workbookViewId="0">
      <selection activeCell="A37" sqref="A37:J39"/>
    </sheetView>
  </sheetViews>
  <sheetFormatPr baseColWidth="10" defaultColWidth="11.5703125" defaultRowHeight="14.65" customHeight="1" x14ac:dyDescent="0.25"/>
  <cols>
    <col min="1" max="1" width="5.42578125" style="98" customWidth="1"/>
    <col min="2" max="2" width="11.5703125" style="98"/>
    <col min="3" max="3" width="10.7109375" style="98" customWidth="1"/>
    <col min="4" max="16384" width="11.5703125" style="98"/>
  </cols>
  <sheetData>
    <row r="1" spans="1:10" ht="14.65" customHeight="1" x14ac:dyDescent="0.25">
      <c r="A1" s="97"/>
      <c r="B1" s="97"/>
      <c r="C1" s="97"/>
      <c r="D1" s="97"/>
      <c r="E1" s="97"/>
      <c r="F1" s="97"/>
      <c r="G1" s="97"/>
      <c r="H1" s="97"/>
      <c r="I1" s="97"/>
      <c r="J1" s="97"/>
    </row>
    <row r="2" spans="1:10" ht="27.4" customHeight="1" x14ac:dyDescent="0.5">
      <c r="D2" s="366" t="s">
        <v>51</v>
      </c>
      <c r="E2" s="366"/>
      <c r="F2" s="366"/>
      <c r="G2" s="366"/>
      <c r="H2" s="97"/>
      <c r="I2" s="97"/>
      <c r="J2" s="97"/>
    </row>
    <row r="3" spans="1:10" ht="27.4" customHeight="1" x14ac:dyDescent="0.5">
      <c r="D3" s="366" t="s">
        <v>52</v>
      </c>
      <c r="E3" s="366"/>
      <c r="F3" s="366"/>
      <c r="G3" s="366"/>
      <c r="H3" s="97"/>
      <c r="I3" s="97"/>
      <c r="J3" s="97"/>
    </row>
    <row r="4" spans="1:10" ht="27.4" customHeight="1" x14ac:dyDescent="0.5">
      <c r="A4" s="97"/>
      <c r="B4" s="97"/>
      <c r="C4" s="97"/>
      <c r="D4" s="99"/>
      <c r="E4" s="99"/>
      <c r="F4" s="99"/>
      <c r="G4" s="99"/>
      <c r="H4" s="97"/>
      <c r="I4" s="97"/>
      <c r="J4" s="100">
        <v>2023</v>
      </c>
    </row>
    <row r="5" spans="1:10" ht="15.4" customHeight="1" x14ac:dyDescent="0.5">
      <c r="A5" s="97"/>
      <c r="B5" s="97"/>
      <c r="C5" s="97"/>
      <c r="D5" s="99"/>
      <c r="E5" s="99"/>
      <c r="F5" s="99"/>
      <c r="G5" s="99"/>
      <c r="H5" s="97"/>
      <c r="I5" s="97"/>
      <c r="J5" s="97"/>
    </row>
    <row r="6" spans="1:10" ht="78.400000000000006" customHeight="1" x14ac:dyDescent="0.25">
      <c r="A6" s="367" t="s">
        <v>107</v>
      </c>
      <c r="B6" s="367"/>
      <c r="C6" s="367"/>
      <c r="D6" s="367"/>
      <c r="E6" s="367"/>
      <c r="F6" s="367"/>
      <c r="G6" s="367"/>
      <c r="H6" s="367"/>
      <c r="I6" s="367"/>
      <c r="J6" s="367"/>
    </row>
    <row r="7" spans="1:10" ht="13.9" customHeight="1" x14ac:dyDescent="0.25">
      <c r="A7" s="269"/>
      <c r="B7" s="269"/>
      <c r="C7" s="269"/>
      <c r="D7" s="269"/>
      <c r="E7" s="269"/>
      <c r="F7" s="269"/>
      <c r="G7" s="269"/>
      <c r="H7" s="269"/>
      <c r="I7" s="269"/>
      <c r="J7" s="269"/>
    </row>
    <row r="8" spans="1:10" ht="31.15" customHeight="1" x14ac:dyDescent="0.25">
      <c r="A8" s="368" t="s">
        <v>108</v>
      </c>
      <c r="B8" s="368"/>
      <c r="C8" s="368"/>
      <c r="D8" s="368"/>
      <c r="E8" s="368"/>
      <c r="F8" s="368"/>
      <c r="G8" s="368"/>
      <c r="H8" s="368"/>
      <c r="I8" s="368"/>
      <c r="J8" s="368"/>
    </row>
    <row r="9" spans="1:10" ht="384" customHeight="1" x14ac:dyDescent="0.5">
      <c r="A9" s="97"/>
      <c r="B9" s="97" t="s">
        <v>109</v>
      </c>
      <c r="C9" s="97"/>
      <c r="D9" s="99"/>
      <c r="E9" s="99"/>
      <c r="F9" s="99"/>
      <c r="G9" s="99"/>
      <c r="H9" s="97"/>
      <c r="I9" s="97"/>
      <c r="J9" s="97"/>
    </row>
    <row r="10" spans="1:10" ht="18.399999999999999" customHeight="1" x14ac:dyDescent="0.3">
      <c r="A10" s="369" t="s">
        <v>110</v>
      </c>
      <c r="B10" s="369"/>
      <c r="C10" s="369"/>
      <c r="D10" s="369"/>
      <c r="E10" s="369"/>
      <c r="F10" s="369"/>
      <c r="G10" s="369"/>
      <c r="H10" s="369"/>
      <c r="I10" s="369"/>
      <c r="J10" s="369"/>
    </row>
    <row r="11" spans="1:10" ht="0.4" hidden="1" customHeight="1" x14ac:dyDescent="0.5">
      <c r="A11" s="97"/>
      <c r="B11" s="97"/>
      <c r="C11" s="97"/>
      <c r="D11" s="99"/>
      <c r="E11" s="99"/>
      <c r="F11" s="99"/>
      <c r="G11" s="99"/>
      <c r="H11" s="97"/>
      <c r="I11" s="97"/>
      <c r="J11" s="97"/>
    </row>
    <row r="12" spans="1:10" ht="15.4" customHeight="1" x14ac:dyDescent="0.25">
      <c r="A12" s="370" t="s">
        <v>204</v>
      </c>
      <c r="B12" s="370"/>
      <c r="C12" s="370"/>
      <c r="D12" s="370"/>
      <c r="E12" s="370"/>
      <c r="F12" s="370"/>
      <c r="G12" s="370"/>
      <c r="H12" s="370"/>
      <c r="I12" s="370"/>
      <c r="J12" s="370"/>
    </row>
    <row r="13" spans="1:10" ht="15.4" customHeight="1" x14ac:dyDescent="0.25">
      <c r="A13" s="371" t="s">
        <v>205</v>
      </c>
      <c r="B13" s="371"/>
      <c r="C13" s="371"/>
      <c r="D13" s="371"/>
      <c r="E13" s="371"/>
      <c r="F13" s="371"/>
      <c r="G13" s="371"/>
      <c r="H13" s="371"/>
      <c r="I13" s="371"/>
      <c r="J13" s="371"/>
    </row>
    <row r="14" spans="1:10" ht="15.4" customHeight="1" x14ac:dyDescent="0.25">
      <c r="A14" s="371" t="s">
        <v>111</v>
      </c>
      <c r="B14" s="371"/>
      <c r="C14" s="371"/>
      <c r="D14" s="371"/>
      <c r="E14" s="371"/>
      <c r="F14" s="371"/>
      <c r="G14" s="371"/>
      <c r="H14" s="371"/>
      <c r="I14" s="371"/>
      <c r="J14" s="371"/>
    </row>
    <row r="15" spans="1:10" ht="15.4" customHeight="1" x14ac:dyDescent="0.25">
      <c r="A15" s="370" t="s">
        <v>112</v>
      </c>
      <c r="B15" s="370"/>
      <c r="C15" s="370"/>
      <c r="D15" s="370"/>
      <c r="E15" s="370"/>
      <c r="F15" s="370"/>
      <c r="G15" s="370"/>
      <c r="H15" s="370"/>
      <c r="I15" s="370"/>
      <c r="J15" s="370"/>
    </row>
    <row r="16" spans="1:10" ht="15.4" customHeight="1" x14ac:dyDescent="0.25">
      <c r="A16" s="269"/>
      <c r="B16" s="268"/>
      <c r="C16" s="268"/>
      <c r="D16" s="268"/>
      <c r="E16" s="268"/>
      <c r="F16" s="268"/>
      <c r="G16" s="268"/>
      <c r="H16" s="268"/>
      <c r="I16" s="268"/>
      <c r="J16" s="268"/>
    </row>
    <row r="17" spans="1:10" ht="18" customHeight="1" x14ac:dyDescent="0.3">
      <c r="A17" s="369" t="s">
        <v>113</v>
      </c>
      <c r="B17" s="369"/>
      <c r="C17" s="369"/>
      <c r="D17" s="369"/>
      <c r="E17" s="369"/>
      <c r="F17" s="369"/>
      <c r="G17" s="369"/>
      <c r="H17" s="369"/>
      <c r="I17" s="369"/>
      <c r="J17" s="369"/>
    </row>
    <row r="18" spans="1:10" ht="49.9" customHeight="1" x14ac:dyDescent="0.25">
      <c r="A18" s="365" t="s">
        <v>114</v>
      </c>
      <c r="B18" s="365"/>
      <c r="C18" s="365"/>
      <c r="D18" s="365"/>
      <c r="E18" s="365"/>
      <c r="F18" s="365"/>
      <c r="G18" s="365"/>
      <c r="H18" s="365"/>
      <c r="I18" s="365"/>
      <c r="J18" s="365"/>
    </row>
    <row r="19" spans="1:10" ht="67.900000000000006" customHeight="1" x14ac:dyDescent="0.25">
      <c r="A19" s="365" t="s">
        <v>115</v>
      </c>
      <c r="B19" s="365"/>
      <c r="C19" s="365"/>
      <c r="D19" s="365"/>
      <c r="E19" s="365"/>
      <c r="F19" s="365"/>
      <c r="G19" s="365"/>
      <c r="H19" s="365"/>
      <c r="I19" s="365"/>
      <c r="J19" s="365"/>
    </row>
    <row r="20" spans="1:10" ht="15.4" customHeight="1" x14ac:dyDescent="0.25">
      <c r="A20" s="365" t="s">
        <v>116</v>
      </c>
      <c r="B20" s="365"/>
      <c r="C20" s="365"/>
      <c r="D20" s="365"/>
      <c r="E20" s="365"/>
      <c r="F20" s="365"/>
      <c r="G20" s="365"/>
      <c r="H20" s="365"/>
      <c r="I20" s="365"/>
      <c r="J20" s="365"/>
    </row>
    <row r="21" spans="1:10" ht="19.149999999999999" customHeight="1" x14ac:dyDescent="0.25">
      <c r="A21" s="365"/>
      <c r="B21" s="365"/>
      <c r="C21" s="365"/>
      <c r="D21" s="365"/>
      <c r="E21" s="365"/>
      <c r="F21" s="365"/>
      <c r="G21" s="365"/>
      <c r="H21" s="365"/>
      <c r="I21" s="365"/>
      <c r="J21" s="365"/>
    </row>
    <row r="22" spans="1:10" ht="14.65" customHeight="1" x14ac:dyDescent="0.25">
      <c r="A22" s="97"/>
      <c r="B22" s="97"/>
      <c r="C22" s="97"/>
      <c r="D22" s="97"/>
      <c r="E22" s="97"/>
      <c r="F22" s="97"/>
      <c r="G22" s="97"/>
      <c r="H22" s="97"/>
      <c r="I22" s="97"/>
      <c r="J22" s="97"/>
    </row>
    <row r="23" spans="1:10" ht="18" customHeight="1" x14ac:dyDescent="0.3">
      <c r="A23" s="101" t="s">
        <v>117</v>
      </c>
      <c r="B23" s="102"/>
      <c r="C23" s="102"/>
      <c r="D23" s="102"/>
      <c r="E23" s="102"/>
      <c r="F23" s="102"/>
      <c r="G23" s="102"/>
      <c r="H23" s="102"/>
      <c r="I23" s="102"/>
      <c r="J23" s="102"/>
    </row>
    <row r="24" spans="1:10" ht="14.65" customHeight="1" x14ac:dyDescent="0.25">
      <c r="A24" s="97"/>
      <c r="B24" s="97"/>
      <c r="C24" s="97"/>
      <c r="D24" s="97"/>
      <c r="E24" s="97"/>
      <c r="F24" s="97"/>
      <c r="G24" s="97"/>
      <c r="H24" s="97"/>
      <c r="I24" s="97"/>
      <c r="J24" s="97"/>
    </row>
    <row r="25" spans="1:10" ht="18" customHeight="1" x14ac:dyDescent="0.3">
      <c r="A25" s="372" t="s">
        <v>118</v>
      </c>
      <c r="B25" s="372"/>
      <c r="C25" s="372"/>
      <c r="D25" s="372"/>
      <c r="E25" s="372"/>
      <c r="F25" s="372"/>
      <c r="G25" s="372"/>
      <c r="H25" s="372"/>
      <c r="I25" s="372"/>
      <c r="J25" s="372"/>
    </row>
    <row r="26" spans="1:10" ht="14.65" customHeight="1" x14ac:dyDescent="0.25">
      <c r="A26" s="373" t="s">
        <v>253</v>
      </c>
      <c r="B26" s="373"/>
      <c r="C26" s="373"/>
      <c r="D26" s="373"/>
      <c r="E26" s="373"/>
      <c r="F26" s="373"/>
      <c r="G26" s="373"/>
      <c r="H26" s="373"/>
      <c r="I26" s="373"/>
      <c r="J26" s="373"/>
    </row>
    <row r="27" spans="1:10" ht="14.65" customHeight="1" x14ac:dyDescent="0.25">
      <c r="A27" s="373"/>
      <c r="B27" s="373"/>
      <c r="C27" s="373"/>
      <c r="D27" s="373"/>
      <c r="E27" s="373"/>
      <c r="F27" s="373"/>
      <c r="G27" s="373"/>
      <c r="H27" s="373"/>
      <c r="I27" s="373"/>
      <c r="J27" s="373"/>
    </row>
    <row r="28" spans="1:10" ht="14.65" customHeight="1" x14ac:dyDescent="0.25">
      <c r="A28" s="373"/>
      <c r="B28" s="373"/>
      <c r="C28" s="373"/>
      <c r="D28" s="373"/>
      <c r="E28" s="373"/>
      <c r="F28" s="373"/>
      <c r="G28" s="373"/>
      <c r="H28" s="373"/>
      <c r="I28" s="373"/>
      <c r="J28" s="373"/>
    </row>
    <row r="29" spans="1:10" ht="14.65" customHeight="1" x14ac:dyDescent="0.25">
      <c r="A29" s="373"/>
      <c r="B29" s="373"/>
      <c r="C29" s="373"/>
      <c r="D29" s="373"/>
      <c r="E29" s="373"/>
      <c r="F29" s="373"/>
      <c r="G29" s="373"/>
      <c r="H29" s="373"/>
      <c r="I29" s="373"/>
      <c r="J29" s="373"/>
    </row>
    <row r="30" spans="1:10" ht="14.65" customHeight="1" x14ac:dyDescent="0.25">
      <c r="A30" s="373"/>
      <c r="B30" s="373"/>
      <c r="C30" s="373"/>
      <c r="D30" s="373"/>
      <c r="E30" s="373"/>
      <c r="F30" s="373"/>
      <c r="G30" s="373"/>
      <c r="H30" s="373"/>
      <c r="I30" s="373"/>
      <c r="J30" s="373"/>
    </row>
    <row r="31" spans="1:10" ht="14.65" customHeight="1" x14ac:dyDescent="0.25">
      <c r="A31" s="373"/>
      <c r="B31" s="373"/>
      <c r="C31" s="373"/>
      <c r="D31" s="373"/>
      <c r="E31" s="373"/>
      <c r="F31" s="373"/>
      <c r="G31" s="373"/>
      <c r="H31" s="373"/>
      <c r="I31" s="373"/>
      <c r="J31" s="373"/>
    </row>
    <row r="32" spans="1:10" ht="14.65" customHeight="1" x14ac:dyDescent="0.25">
      <c r="A32" s="373"/>
      <c r="B32" s="373"/>
      <c r="C32" s="373"/>
      <c r="D32" s="373"/>
      <c r="E32" s="373"/>
      <c r="F32" s="373"/>
      <c r="G32" s="373"/>
      <c r="H32" s="373"/>
      <c r="I32" s="373"/>
      <c r="J32" s="373"/>
    </row>
    <row r="33" spans="1:10" ht="14.65" customHeight="1" x14ac:dyDescent="0.25">
      <c r="A33" s="373"/>
      <c r="B33" s="373"/>
      <c r="C33" s="373"/>
      <c r="D33" s="373"/>
      <c r="E33" s="373"/>
      <c r="F33" s="373"/>
      <c r="G33" s="373"/>
      <c r="H33" s="373"/>
      <c r="I33" s="373"/>
      <c r="J33" s="373"/>
    </row>
    <row r="34" spans="1:10" ht="14.65" customHeight="1" x14ac:dyDescent="0.25">
      <c r="A34" s="373"/>
      <c r="B34" s="373"/>
      <c r="C34" s="373"/>
      <c r="D34" s="373"/>
      <c r="E34" s="373"/>
      <c r="F34" s="373"/>
      <c r="G34" s="373"/>
      <c r="H34" s="373"/>
      <c r="I34" s="373"/>
      <c r="J34" s="373"/>
    </row>
    <row r="35" spans="1:10" ht="9" customHeight="1" x14ac:dyDescent="0.25">
      <c r="A35" s="270"/>
      <c r="B35" s="270"/>
      <c r="C35" s="270"/>
      <c r="D35" s="270"/>
      <c r="E35" s="270"/>
      <c r="F35" s="270"/>
      <c r="G35" s="270"/>
      <c r="H35" s="270"/>
      <c r="I35" s="270"/>
      <c r="J35" s="270"/>
    </row>
    <row r="36" spans="1:10" ht="17.649999999999999" customHeight="1" x14ac:dyDescent="0.3">
      <c r="A36" s="372" t="s">
        <v>119</v>
      </c>
      <c r="B36" s="372"/>
      <c r="C36" s="372"/>
      <c r="D36" s="372"/>
      <c r="E36" s="372"/>
      <c r="F36" s="372"/>
      <c r="G36" s="372"/>
      <c r="H36" s="372"/>
      <c r="I36" s="372"/>
      <c r="J36" s="372"/>
    </row>
    <row r="37" spans="1:10" ht="14.65" customHeight="1" x14ac:dyDescent="0.25">
      <c r="A37" s="373" t="s">
        <v>120</v>
      </c>
      <c r="B37" s="373"/>
      <c r="C37" s="373"/>
      <c r="D37" s="373"/>
      <c r="E37" s="373"/>
      <c r="F37" s="373"/>
      <c r="G37" s="373"/>
      <c r="H37" s="373"/>
      <c r="I37" s="373"/>
      <c r="J37" s="373"/>
    </row>
    <row r="38" spans="1:10" ht="14.65" customHeight="1" x14ac:dyDescent="0.25">
      <c r="A38" s="373"/>
      <c r="B38" s="373"/>
      <c r="C38" s="373"/>
      <c r="D38" s="373"/>
      <c r="E38" s="373"/>
      <c r="F38" s="373"/>
      <c r="G38" s="373"/>
      <c r="H38" s="373"/>
      <c r="I38" s="373"/>
      <c r="J38" s="373"/>
    </row>
    <row r="39" spans="1:10" ht="40.9" customHeight="1" x14ac:dyDescent="0.25">
      <c r="A39" s="373"/>
      <c r="B39" s="373"/>
      <c r="C39" s="373"/>
      <c r="D39" s="373"/>
      <c r="E39" s="373"/>
      <c r="F39" s="373"/>
      <c r="G39" s="373"/>
      <c r="H39" s="373"/>
      <c r="I39" s="373"/>
      <c r="J39" s="373"/>
    </row>
    <row r="40" spans="1:10" ht="7.9" customHeight="1" x14ac:dyDescent="0.25">
      <c r="A40" s="97"/>
      <c r="B40" s="97"/>
      <c r="C40" s="97"/>
      <c r="D40" s="97"/>
      <c r="E40" s="97"/>
      <c r="F40" s="97"/>
      <c r="G40" s="97"/>
      <c r="H40" s="97"/>
      <c r="I40" s="97"/>
      <c r="J40" s="97"/>
    </row>
    <row r="41" spans="1:10" ht="18" customHeight="1" x14ac:dyDescent="0.3">
      <c r="A41" s="374" t="s">
        <v>121</v>
      </c>
      <c r="B41" s="374"/>
      <c r="C41" s="374"/>
      <c r="D41" s="374"/>
      <c r="E41" s="374"/>
      <c r="F41" s="374"/>
      <c r="G41" s="374"/>
      <c r="H41" s="374"/>
      <c r="I41" s="374"/>
      <c r="J41" s="374"/>
    </row>
    <row r="42" spans="1:10" ht="100.9" customHeight="1" x14ac:dyDescent="0.25">
      <c r="A42" s="370" t="s">
        <v>122</v>
      </c>
      <c r="B42" s="370"/>
      <c r="C42" s="370"/>
      <c r="D42" s="370"/>
      <c r="E42" s="370"/>
      <c r="F42" s="370"/>
      <c r="G42" s="370"/>
      <c r="H42" s="370"/>
      <c r="I42" s="370"/>
      <c r="J42" s="370"/>
    </row>
    <row r="43" spans="1:10" ht="15" customHeight="1" x14ac:dyDescent="0.25">
      <c r="A43" s="375" t="s">
        <v>123</v>
      </c>
      <c r="B43" s="375"/>
      <c r="C43" s="375"/>
      <c r="D43" s="375"/>
      <c r="E43" s="375"/>
      <c r="F43" s="375"/>
      <c r="G43" s="375"/>
      <c r="H43" s="375"/>
      <c r="I43" s="375"/>
      <c r="J43" s="375"/>
    </row>
    <row r="44" spans="1:10" ht="14.65" customHeight="1" x14ac:dyDescent="0.25">
      <c r="A44" s="97"/>
      <c r="B44" s="97"/>
      <c r="C44" s="97"/>
      <c r="D44" s="97"/>
      <c r="E44" s="97"/>
      <c r="F44" s="97"/>
      <c r="G44" s="97"/>
      <c r="H44" s="97"/>
      <c r="I44" s="97"/>
      <c r="J44" s="97"/>
    </row>
    <row r="45" spans="1:10" ht="18" customHeight="1" x14ac:dyDescent="0.3">
      <c r="A45" s="376" t="s">
        <v>124</v>
      </c>
      <c r="B45" s="376"/>
      <c r="C45" s="376"/>
      <c r="D45" s="376"/>
      <c r="E45" s="376"/>
      <c r="F45" s="376"/>
      <c r="G45" s="376"/>
      <c r="H45" s="376"/>
      <c r="I45" s="376"/>
      <c r="J45" s="376"/>
    </row>
    <row r="46" spans="1:10" ht="95.45" customHeight="1" x14ac:dyDescent="0.25">
      <c r="A46" s="377" t="s">
        <v>206</v>
      </c>
      <c r="B46" s="377"/>
      <c r="C46" s="377"/>
      <c r="D46" s="377"/>
      <c r="E46" s="377"/>
      <c r="F46" s="377"/>
      <c r="G46" s="377"/>
      <c r="H46" s="377"/>
      <c r="I46" s="377"/>
      <c r="J46" s="377"/>
    </row>
    <row r="47" spans="1:10" ht="15" customHeight="1" x14ac:dyDescent="0.25">
      <c r="A47" s="268"/>
      <c r="B47" s="268"/>
      <c r="C47" s="268"/>
      <c r="D47" s="268"/>
      <c r="E47" s="268"/>
      <c r="F47" s="268"/>
      <c r="G47" s="268"/>
      <c r="H47" s="268"/>
      <c r="I47" s="268"/>
      <c r="J47" s="268"/>
    </row>
    <row r="48" spans="1:10" ht="15" customHeight="1" x14ac:dyDescent="0.3">
      <c r="A48" s="374" t="s">
        <v>125</v>
      </c>
      <c r="B48" s="374"/>
      <c r="C48" s="374"/>
      <c r="D48" s="374"/>
      <c r="E48" s="374"/>
      <c r="F48" s="374"/>
      <c r="G48" s="374"/>
      <c r="H48" s="374"/>
      <c r="I48" s="374"/>
      <c r="J48" s="374"/>
    </row>
    <row r="49" spans="1:10" ht="97.9" customHeight="1" x14ac:dyDescent="0.25">
      <c r="A49" s="370" t="s">
        <v>199</v>
      </c>
      <c r="B49" s="370"/>
      <c r="C49" s="370"/>
      <c r="D49" s="370"/>
      <c r="E49" s="370"/>
      <c r="F49" s="370"/>
      <c r="G49" s="370"/>
      <c r="H49" s="370"/>
      <c r="I49" s="370"/>
      <c r="J49" s="370"/>
    </row>
    <row r="50" spans="1:10" ht="15.4" customHeight="1" x14ac:dyDescent="0.25">
      <c r="A50" s="268"/>
      <c r="B50" s="268"/>
      <c r="C50" s="268"/>
      <c r="D50" s="268"/>
      <c r="E50" s="268"/>
      <c r="F50" s="268"/>
      <c r="G50" s="268"/>
      <c r="H50" s="268"/>
      <c r="I50" s="268"/>
      <c r="J50" s="268"/>
    </row>
    <row r="51" spans="1:10" ht="15.4" customHeight="1" x14ac:dyDescent="0.3">
      <c r="A51" s="376" t="s">
        <v>126</v>
      </c>
      <c r="B51" s="376"/>
      <c r="C51" s="376"/>
      <c r="D51" s="376"/>
      <c r="E51" s="376"/>
      <c r="F51" s="376"/>
      <c r="G51" s="376"/>
      <c r="H51" s="376"/>
      <c r="I51" s="376"/>
      <c r="J51" s="376"/>
    </row>
    <row r="52" spans="1:10" ht="62.45" customHeight="1" x14ac:dyDescent="0.25">
      <c r="A52" s="377" t="s">
        <v>272</v>
      </c>
      <c r="B52" s="377"/>
      <c r="C52" s="377"/>
      <c r="D52" s="377"/>
      <c r="E52" s="377"/>
      <c r="F52" s="377"/>
      <c r="G52" s="377"/>
      <c r="H52" s="377"/>
      <c r="I52" s="377"/>
      <c r="J52" s="377"/>
    </row>
    <row r="53" spans="1:10" ht="20.65" customHeight="1" x14ac:dyDescent="0.25">
      <c r="A53" s="268"/>
      <c r="B53" s="268"/>
      <c r="C53" s="268"/>
      <c r="D53" s="268"/>
      <c r="E53" s="268"/>
      <c r="F53" s="268"/>
      <c r="G53" s="268"/>
      <c r="H53" s="268"/>
      <c r="I53" s="268"/>
      <c r="J53" s="268"/>
    </row>
    <row r="54" spans="1:10" ht="18" customHeight="1" x14ac:dyDescent="0.3">
      <c r="A54" s="376" t="s">
        <v>124</v>
      </c>
      <c r="B54" s="376"/>
      <c r="C54" s="376"/>
      <c r="D54" s="376"/>
      <c r="E54" s="376"/>
      <c r="F54" s="376"/>
      <c r="G54" s="376"/>
      <c r="H54" s="376"/>
      <c r="I54" s="376"/>
      <c r="J54" s="376"/>
    </row>
    <row r="55" spans="1:10" ht="64.150000000000006" customHeight="1" x14ac:dyDescent="0.25">
      <c r="A55" s="377" t="s">
        <v>127</v>
      </c>
      <c r="B55" s="377"/>
      <c r="C55" s="377"/>
      <c r="D55" s="377"/>
      <c r="E55" s="377"/>
      <c r="F55" s="377"/>
      <c r="G55" s="377"/>
      <c r="H55" s="377"/>
      <c r="I55" s="377"/>
      <c r="J55" s="377"/>
    </row>
    <row r="56" spans="1:10" ht="13.15" customHeight="1" x14ac:dyDescent="0.25">
      <c r="A56" s="103"/>
      <c r="B56" s="103"/>
      <c r="C56" s="103"/>
      <c r="D56" s="103"/>
      <c r="E56" s="103"/>
      <c r="F56" s="103"/>
      <c r="G56" s="103"/>
      <c r="H56" s="103"/>
      <c r="I56" s="103"/>
      <c r="J56" s="103"/>
    </row>
    <row r="57" spans="1:10" s="97" customFormat="1" ht="21" customHeight="1" x14ac:dyDescent="0.3">
      <c r="A57" s="374" t="s">
        <v>128</v>
      </c>
      <c r="B57" s="374"/>
      <c r="C57" s="374"/>
      <c r="D57" s="374"/>
      <c r="E57" s="374"/>
      <c r="F57" s="374"/>
      <c r="G57" s="374"/>
      <c r="H57" s="374"/>
      <c r="I57" s="374"/>
      <c r="J57" s="374"/>
    </row>
    <row r="58" spans="1:10" s="97" customFormat="1" ht="69.599999999999994" customHeight="1" x14ac:dyDescent="0.25">
      <c r="A58" s="382" t="s">
        <v>129</v>
      </c>
      <c r="B58" s="382"/>
      <c r="C58" s="382"/>
      <c r="D58" s="382"/>
      <c r="E58" s="382"/>
      <c r="F58" s="382"/>
      <c r="G58" s="382"/>
      <c r="H58" s="382"/>
      <c r="I58" s="382"/>
      <c r="J58" s="382"/>
    </row>
    <row r="59" spans="1:10" s="97" customFormat="1" ht="9.6" customHeight="1" x14ac:dyDescent="0.25">
      <c r="A59" s="266"/>
      <c r="B59" s="266"/>
      <c r="C59" s="266"/>
      <c r="D59" s="266"/>
      <c r="E59" s="266"/>
      <c r="F59" s="266"/>
      <c r="G59" s="266"/>
      <c r="H59" s="266"/>
      <c r="I59" s="266"/>
      <c r="J59" s="266"/>
    </row>
    <row r="60" spans="1:10" s="97" customFormat="1" ht="53.45" customHeight="1" x14ac:dyDescent="0.25">
      <c r="A60" s="378" t="s">
        <v>254</v>
      </c>
      <c r="B60" s="378"/>
      <c r="C60" s="378"/>
      <c r="D60" s="378"/>
      <c r="E60" s="378"/>
      <c r="F60" s="378"/>
      <c r="G60" s="378"/>
      <c r="H60" s="378"/>
      <c r="I60" s="378"/>
      <c r="J60" s="378"/>
    </row>
    <row r="61" spans="1:10" s="97" customFormat="1" ht="8.4499999999999993" customHeight="1" x14ac:dyDescent="0.25">
      <c r="A61" s="266"/>
      <c r="B61" s="266"/>
      <c r="C61" s="266"/>
      <c r="D61" s="266"/>
      <c r="E61" s="266"/>
      <c r="F61" s="266"/>
      <c r="G61" s="266"/>
      <c r="H61" s="266"/>
      <c r="I61" s="266"/>
      <c r="J61" s="266"/>
    </row>
    <row r="62" spans="1:10" s="97" customFormat="1" ht="21" customHeight="1" x14ac:dyDescent="0.3">
      <c r="A62" s="104" t="s">
        <v>130</v>
      </c>
      <c r="B62" s="105"/>
      <c r="C62" s="105"/>
      <c r="D62" s="105"/>
      <c r="E62" s="105"/>
      <c r="F62" s="106"/>
      <c r="G62" s="106"/>
      <c r="H62" s="106"/>
      <c r="I62" s="106"/>
      <c r="J62" s="106"/>
    </row>
    <row r="63" spans="1:10" s="97" customFormat="1" ht="21" customHeight="1" x14ac:dyDescent="0.3">
      <c r="A63" s="106"/>
      <c r="B63" s="107" t="s">
        <v>131</v>
      </c>
      <c r="C63" s="106"/>
      <c r="D63" s="106"/>
      <c r="E63" s="106"/>
      <c r="F63" s="106"/>
      <c r="G63" s="106"/>
      <c r="H63" s="106"/>
      <c r="I63" s="106"/>
      <c r="J63" s="106"/>
    </row>
    <row r="64" spans="1:10" s="97" customFormat="1" ht="21" customHeight="1" x14ac:dyDescent="0.3">
      <c r="A64" s="106"/>
      <c r="B64" s="107" t="s">
        <v>132</v>
      </c>
      <c r="C64" s="106"/>
      <c r="D64" s="106"/>
      <c r="E64" s="106"/>
      <c r="F64" s="106"/>
      <c r="G64" s="106"/>
      <c r="H64" s="106"/>
      <c r="I64" s="106"/>
      <c r="J64" s="106"/>
    </row>
    <row r="65" spans="1:10" s="97" customFormat="1" ht="21" customHeight="1" x14ac:dyDescent="0.3">
      <c r="A65" s="106"/>
      <c r="B65" s="107" t="s">
        <v>133</v>
      </c>
      <c r="C65" s="106"/>
      <c r="D65" s="106"/>
      <c r="E65" s="106"/>
      <c r="F65" s="106"/>
      <c r="G65" s="106"/>
      <c r="H65" s="106"/>
      <c r="I65" s="106"/>
      <c r="J65" s="106"/>
    </row>
    <row r="66" spans="1:10" s="97" customFormat="1" ht="21" customHeight="1" x14ac:dyDescent="0.3">
      <c r="A66" s="106"/>
      <c r="B66" s="107" t="s">
        <v>134</v>
      </c>
      <c r="C66" s="106"/>
      <c r="D66" s="106"/>
      <c r="E66" s="106"/>
      <c r="F66" s="106"/>
      <c r="G66" s="106"/>
      <c r="H66" s="106"/>
      <c r="I66" s="106"/>
      <c r="J66" s="106"/>
    </row>
    <row r="67" spans="1:10" s="97" customFormat="1" ht="13.15" customHeight="1" x14ac:dyDescent="0.3">
      <c r="A67" s="267"/>
      <c r="B67" s="267"/>
      <c r="C67" s="267"/>
      <c r="D67" s="267"/>
      <c r="E67" s="267"/>
      <c r="F67" s="267"/>
      <c r="G67" s="267"/>
      <c r="H67" s="267"/>
      <c r="I67" s="267"/>
      <c r="J67" s="267"/>
    </row>
    <row r="68" spans="1:10" ht="29.65" customHeight="1" x14ac:dyDescent="0.25">
      <c r="A68" s="379" t="s">
        <v>135</v>
      </c>
      <c r="B68" s="379"/>
      <c r="C68" s="379"/>
      <c r="D68" s="379"/>
      <c r="E68" s="379"/>
      <c r="F68" s="379"/>
      <c r="G68" s="379"/>
      <c r="H68" s="379"/>
      <c r="I68" s="379"/>
      <c r="J68" s="379"/>
    </row>
    <row r="69" spans="1:10" ht="5.45" customHeight="1" x14ac:dyDescent="0.25">
      <c r="A69" s="97"/>
      <c r="B69" s="97"/>
      <c r="C69" s="97"/>
      <c r="D69" s="97"/>
      <c r="E69" s="97"/>
      <c r="F69" s="97"/>
      <c r="G69" s="97"/>
      <c r="H69" s="97"/>
      <c r="I69" s="97"/>
      <c r="J69" s="97"/>
    </row>
    <row r="70" spans="1:10" ht="14.65" customHeight="1" x14ac:dyDescent="0.25">
      <c r="A70" s="108"/>
      <c r="B70" s="380" t="s">
        <v>136</v>
      </c>
      <c r="C70" s="381"/>
      <c r="D70" s="381"/>
      <c r="E70" s="109" t="s">
        <v>137</v>
      </c>
      <c r="F70" s="110"/>
      <c r="G70" s="110"/>
      <c r="H70" s="111"/>
      <c r="I70" s="108"/>
      <c r="J70" s="108"/>
    </row>
    <row r="71" spans="1:10" ht="14.65" customHeight="1" x14ac:dyDescent="0.25">
      <c r="A71" s="108"/>
      <c r="B71" s="108"/>
      <c r="C71" s="108"/>
      <c r="D71" s="108"/>
      <c r="E71" s="108"/>
      <c r="F71" s="108"/>
      <c r="G71" s="108"/>
      <c r="H71" s="108"/>
      <c r="I71" s="108"/>
      <c r="J71" s="108"/>
    </row>
    <row r="72" spans="1:10" ht="24.6" customHeight="1" x14ac:dyDescent="0.25">
      <c r="A72" s="108"/>
      <c r="B72" s="108"/>
      <c r="C72" s="108"/>
      <c r="D72" s="108"/>
      <c r="E72" s="108"/>
      <c r="F72" s="108"/>
      <c r="G72" s="108"/>
      <c r="H72" s="108"/>
      <c r="I72" s="108"/>
      <c r="J72" s="108"/>
    </row>
    <row r="73" spans="1:10" ht="22.9" customHeight="1" x14ac:dyDescent="0.25">
      <c r="A73" s="108"/>
      <c r="B73" s="108"/>
      <c r="C73" s="108"/>
      <c r="D73" s="108"/>
      <c r="E73" s="108"/>
      <c r="F73" s="108"/>
      <c r="G73" s="108"/>
      <c r="H73" s="108"/>
      <c r="I73" s="108"/>
      <c r="J73" s="108"/>
    </row>
    <row r="74" spans="1:10" ht="14.65" customHeight="1" x14ac:dyDescent="0.25">
      <c r="A74" s="108"/>
      <c r="B74" s="108"/>
      <c r="C74" s="108"/>
      <c r="D74" s="108"/>
      <c r="E74" s="108"/>
      <c r="F74" s="108"/>
      <c r="G74" s="108"/>
      <c r="H74" s="108"/>
      <c r="I74" s="108"/>
      <c r="J74" s="108"/>
    </row>
  </sheetData>
  <sheetProtection algorithmName="SHA-512" hashValue="oDmWWKT7mKYba3VCTxO+PWL2NxxQH93obhQN3oBgnuj9a3wDBg1IWh4MW2s9GcacAmyKIlkaT8GS5wWSMulR1Q==" saltValue="n7jO71Hpib9F0fEj913zEQ==" spinCount="100000" sheet="1" objects="1" scenarios="1"/>
  <mergeCells count="33">
    <mergeCell ref="A60:J60"/>
    <mergeCell ref="A68:J68"/>
    <mergeCell ref="B70:D70"/>
    <mergeCell ref="A51:J51"/>
    <mergeCell ref="A52:J52"/>
    <mergeCell ref="A54:J54"/>
    <mergeCell ref="A55:J55"/>
    <mergeCell ref="A57:J57"/>
    <mergeCell ref="A58:J58"/>
    <mergeCell ref="A49:J49"/>
    <mergeCell ref="A20:J21"/>
    <mergeCell ref="A25:J25"/>
    <mergeCell ref="A26:J34"/>
    <mergeCell ref="A36:J36"/>
    <mergeCell ref="A37:J39"/>
    <mergeCell ref="A41:J41"/>
    <mergeCell ref="A42:J42"/>
    <mergeCell ref="A43:J43"/>
    <mergeCell ref="A45:J45"/>
    <mergeCell ref="A46:J46"/>
    <mergeCell ref="A48:J48"/>
    <mergeCell ref="A19:J19"/>
    <mergeCell ref="D2:G2"/>
    <mergeCell ref="D3:G3"/>
    <mergeCell ref="A6:J6"/>
    <mergeCell ref="A8:J8"/>
    <mergeCell ref="A10:J10"/>
    <mergeCell ref="A12:J12"/>
    <mergeCell ref="A13:J13"/>
    <mergeCell ref="A14:J14"/>
    <mergeCell ref="A15:J15"/>
    <mergeCell ref="A17:J17"/>
    <mergeCell ref="A18:J18"/>
  </mergeCells>
  <hyperlinks>
    <hyperlink ref="E70" r:id="rId1" xr:uid="{F9BDF6C6-EA86-4628-8596-0CE7B58EDBDE}"/>
  </hyperlinks>
  <pageMargins left="0.70866141732283472" right="0.70866141732283472" top="0.74803149606299213" bottom="0.74803149606299213" header="0.31496062992125984" footer="0.31496062992125984"/>
  <pageSetup paperSize="9" scale="80" fitToHeight="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DAFD-9B1E-46E3-8A83-02A4FFA1D730}">
  <sheetPr codeName="Feuil1"/>
  <dimension ref="A1:Y105"/>
  <sheetViews>
    <sheetView topLeftCell="A20" zoomScaleNormal="100" workbookViewId="0">
      <selection activeCell="F1" sqref="F1"/>
    </sheetView>
  </sheetViews>
  <sheetFormatPr baseColWidth="10" defaultColWidth="11.5703125" defaultRowHeight="12.75" x14ac:dyDescent="0.2"/>
  <cols>
    <col min="1" max="1" width="16.28515625" style="274" customWidth="1"/>
    <col min="2" max="2" width="15.28515625" style="274" bestFit="1" customWidth="1"/>
    <col min="3" max="4" width="16.28515625" style="274" customWidth="1"/>
    <col min="5" max="6" width="11.5703125" style="274"/>
    <col min="7" max="7" width="6.85546875" style="274" customWidth="1"/>
    <col min="8" max="9" width="11.5703125" style="274"/>
    <col min="10" max="10" width="14.42578125" style="274" customWidth="1"/>
    <col min="11" max="11" width="14.28515625" style="274" customWidth="1"/>
    <col min="12" max="16384" width="11.5703125" style="274"/>
  </cols>
  <sheetData>
    <row r="1" spans="1:25" ht="26.25" customHeight="1" thickBot="1" x14ac:dyDescent="0.25">
      <c r="F1" s="275" t="s">
        <v>212</v>
      </c>
    </row>
    <row r="2" spans="1:25" ht="13.5" thickBot="1" x14ac:dyDescent="0.25">
      <c r="A2" s="336" t="s">
        <v>213</v>
      </c>
      <c r="B2" s="337"/>
      <c r="C2" s="338">
        <v>10</v>
      </c>
      <c r="D2" s="353"/>
      <c r="E2" s="339" t="s">
        <v>214</v>
      </c>
      <c r="F2" s="276">
        <v>0.04</v>
      </c>
      <c r="G2" s="277" t="s">
        <v>215</v>
      </c>
      <c r="H2" s="278">
        <v>0.152449</v>
      </c>
      <c r="I2" s="336" t="s">
        <v>213</v>
      </c>
      <c r="J2" s="337"/>
      <c r="K2" s="338">
        <v>9</v>
      </c>
      <c r="L2" s="353"/>
      <c r="M2" s="339" t="s">
        <v>214</v>
      </c>
      <c r="N2" s="340">
        <f>F2</f>
        <v>0.04</v>
      </c>
    </row>
    <row r="3" spans="1:25" x14ac:dyDescent="0.2">
      <c r="A3" s="307"/>
      <c r="B3" s="308"/>
      <c r="C3" s="308"/>
      <c r="D3" s="308"/>
      <c r="E3" s="308"/>
      <c r="F3" s="309"/>
      <c r="I3" s="307"/>
      <c r="J3" s="308"/>
      <c r="K3" s="308"/>
      <c r="L3" s="308"/>
      <c r="M3" s="308"/>
      <c r="N3" s="309"/>
    </row>
    <row r="4" spans="1:25" x14ac:dyDescent="0.2">
      <c r="A4" s="310" t="s">
        <v>216</v>
      </c>
      <c r="B4" s="311" t="s">
        <v>217</v>
      </c>
      <c r="C4" s="311" t="s">
        <v>218</v>
      </c>
      <c r="D4" s="311" t="s">
        <v>219</v>
      </c>
      <c r="E4" s="311" t="s">
        <v>249</v>
      </c>
      <c r="F4" s="312" t="s">
        <v>220</v>
      </c>
      <c r="I4" s="310" t="s">
        <v>216</v>
      </c>
      <c r="J4" s="311" t="s">
        <v>217</v>
      </c>
      <c r="K4" s="311" t="s">
        <v>218</v>
      </c>
      <c r="L4" s="311" t="s">
        <v>219</v>
      </c>
      <c r="M4" s="311" t="s">
        <v>249</v>
      </c>
      <c r="N4" s="312" t="s">
        <v>220</v>
      </c>
      <c r="R4" s="274" t="s">
        <v>221</v>
      </c>
    </row>
    <row r="5" spans="1:25" x14ac:dyDescent="0.2">
      <c r="A5" s="310" t="s">
        <v>222</v>
      </c>
      <c r="B5" s="311" t="s">
        <v>223</v>
      </c>
      <c r="C5" s="311" t="s">
        <v>224</v>
      </c>
      <c r="D5" s="311" t="s">
        <v>225</v>
      </c>
      <c r="E5" s="311" t="s">
        <v>224</v>
      </c>
      <c r="F5" s="312" t="s">
        <v>225</v>
      </c>
      <c r="I5" s="310" t="s">
        <v>222</v>
      </c>
      <c r="J5" s="311" t="s">
        <v>223</v>
      </c>
      <c r="K5" s="311" t="s">
        <v>224</v>
      </c>
      <c r="L5" s="311" t="s">
        <v>225</v>
      </c>
      <c r="M5" s="311" t="s">
        <v>224</v>
      </c>
      <c r="N5" s="312" t="s">
        <v>225</v>
      </c>
      <c r="R5" s="274" t="s">
        <v>226</v>
      </c>
      <c r="S5" s="279">
        <v>0.09</v>
      </c>
      <c r="T5" s="279">
        <v>0.1</v>
      </c>
      <c r="U5" s="279">
        <v>0.11</v>
      </c>
      <c r="V5" s="279">
        <v>0.12</v>
      </c>
      <c r="W5" s="279">
        <v>0.15</v>
      </c>
      <c r="X5" s="279">
        <v>0.2</v>
      </c>
      <c r="Y5" s="279">
        <v>0.25</v>
      </c>
    </row>
    <row r="6" spans="1:25" x14ac:dyDescent="0.2">
      <c r="A6" s="313">
        <v>1</v>
      </c>
      <c r="B6" s="314">
        <v>1</v>
      </c>
      <c r="C6" s="315">
        <f>B6*$C$2/100</f>
        <v>0.1</v>
      </c>
      <c r="D6" s="316">
        <f>C6*100</f>
        <v>10</v>
      </c>
      <c r="E6" s="315">
        <f>B6*$F$2</f>
        <v>0.04</v>
      </c>
      <c r="F6" s="317">
        <f>SUM($E$6:E6)*100/$A6</f>
        <v>4</v>
      </c>
      <c r="I6" s="313">
        <v>1</v>
      </c>
      <c r="J6" s="314">
        <v>1</v>
      </c>
      <c r="K6" s="315">
        <f>J6*$K$2/100</f>
        <v>0.09</v>
      </c>
      <c r="L6" s="316">
        <f>K6*100</f>
        <v>9</v>
      </c>
      <c r="M6" s="315">
        <f>J6*$N$2</f>
        <v>0.04</v>
      </c>
      <c r="N6" s="317">
        <f>SUM($M$6:M6)*100/$A6</f>
        <v>4</v>
      </c>
      <c r="R6" s="274">
        <f t="shared" ref="R6:R20" si="0">A6</f>
        <v>1</v>
      </c>
      <c r="S6" s="280">
        <f t="shared" ref="S6:S20" si="1">J6</f>
        <v>1</v>
      </c>
      <c r="T6" s="280">
        <f t="shared" ref="T6:T20" si="2">B6</f>
        <v>1</v>
      </c>
      <c r="U6" s="280">
        <f t="shared" ref="U6:U20" si="3">J30</f>
        <v>1</v>
      </c>
      <c r="V6" s="280">
        <f t="shared" ref="V6:V20" si="4">J50</f>
        <v>1</v>
      </c>
      <c r="W6" s="280">
        <f t="shared" ref="W6:W20" si="5">B30</f>
        <v>1</v>
      </c>
      <c r="X6" s="280">
        <f t="shared" ref="X6:X17" si="6">B50</f>
        <v>1</v>
      </c>
      <c r="Y6" s="280">
        <f t="shared" ref="Y6:Y17" si="7">B70</f>
        <v>1</v>
      </c>
    </row>
    <row r="7" spans="1:25" x14ac:dyDescent="0.2">
      <c r="A7" s="313">
        <v>2</v>
      </c>
      <c r="B7" s="314">
        <f>B6-(B6*$C$2/100)</f>
        <v>0.9</v>
      </c>
      <c r="C7" s="315">
        <f t="shared" ref="C7:C20" si="8">B7*$C$2/100</f>
        <v>0.09</v>
      </c>
      <c r="D7" s="316">
        <f>SUM($C$6:C7)*100/$A7</f>
        <v>9.5</v>
      </c>
      <c r="E7" s="315">
        <f t="shared" ref="E7:E17" si="9">B7*$F$2</f>
        <v>3.6000000000000004E-2</v>
      </c>
      <c r="F7" s="317">
        <f>SUM($E$6:E7)*100/$A7</f>
        <v>3.8000000000000007</v>
      </c>
      <c r="I7" s="313">
        <v>2</v>
      </c>
      <c r="J7" s="314">
        <f>J6-(J6*$K$2/100)</f>
        <v>0.91</v>
      </c>
      <c r="K7" s="315">
        <f t="shared" ref="K7:K20" si="10">J7*$K$2/100</f>
        <v>8.1900000000000001E-2</v>
      </c>
      <c r="L7" s="316">
        <f>SUM($K$6:K7)*100/$A7</f>
        <v>8.5950000000000006</v>
      </c>
      <c r="M7" s="315">
        <f t="shared" ref="M7:M20" si="11">J7*$N$2</f>
        <v>3.6400000000000002E-2</v>
      </c>
      <c r="N7" s="317">
        <f>SUM($M$6:M7)*100/$A7</f>
        <v>3.82</v>
      </c>
      <c r="R7" s="274">
        <f t="shared" si="0"/>
        <v>2</v>
      </c>
      <c r="S7" s="280">
        <f t="shared" si="1"/>
        <v>0.91</v>
      </c>
      <c r="T7" s="280">
        <f t="shared" si="2"/>
        <v>0.9</v>
      </c>
      <c r="U7" s="280">
        <f t="shared" si="3"/>
        <v>0.89</v>
      </c>
      <c r="V7" s="280">
        <f t="shared" si="4"/>
        <v>0.88</v>
      </c>
      <c r="W7" s="280">
        <f t="shared" si="5"/>
        <v>0.85</v>
      </c>
      <c r="X7" s="280">
        <f t="shared" si="6"/>
        <v>0.8</v>
      </c>
      <c r="Y7" s="280">
        <f t="shared" si="7"/>
        <v>0.75</v>
      </c>
    </row>
    <row r="8" spans="1:25" x14ac:dyDescent="0.2">
      <c r="A8" s="313">
        <v>3</v>
      </c>
      <c r="B8" s="314">
        <f t="shared" ref="B8:B20" si="12">B7-(B7*$C$2/100)</f>
        <v>0.81</v>
      </c>
      <c r="C8" s="315">
        <f t="shared" si="8"/>
        <v>8.1000000000000016E-2</v>
      </c>
      <c r="D8" s="316">
        <f>SUM($C$6:C8)*100/$A8</f>
        <v>9.0333333333333332</v>
      </c>
      <c r="E8" s="315">
        <f t="shared" si="9"/>
        <v>3.2400000000000005E-2</v>
      </c>
      <c r="F8" s="317">
        <f>SUM($E$6:E8)*100/$A8</f>
        <v>3.6133333333333337</v>
      </c>
      <c r="I8" s="313">
        <v>3</v>
      </c>
      <c r="J8" s="314">
        <f t="shared" ref="J8:J20" si="13">J7-(J7*$K$2/100)</f>
        <v>0.82810000000000006</v>
      </c>
      <c r="K8" s="315">
        <f t="shared" si="10"/>
        <v>7.4529000000000012E-2</v>
      </c>
      <c r="L8" s="316">
        <f>SUM($K$6:K8)*100/$A8</f>
        <v>8.2142999999999997</v>
      </c>
      <c r="M8" s="315">
        <f t="shared" si="11"/>
        <v>3.3124000000000001E-2</v>
      </c>
      <c r="N8" s="317">
        <f>SUM($M$6:M8)*100/$A8</f>
        <v>3.6507999999999998</v>
      </c>
      <c r="R8" s="274">
        <f t="shared" si="0"/>
        <v>3</v>
      </c>
      <c r="S8" s="280">
        <f t="shared" si="1"/>
        <v>0.82810000000000006</v>
      </c>
      <c r="T8" s="280">
        <f t="shared" si="2"/>
        <v>0.81</v>
      </c>
      <c r="U8" s="280">
        <f t="shared" si="3"/>
        <v>0.79210000000000003</v>
      </c>
      <c r="V8" s="280">
        <f t="shared" si="4"/>
        <v>0.77439999999999998</v>
      </c>
      <c r="W8" s="280">
        <f t="shared" si="5"/>
        <v>0.72249999999999992</v>
      </c>
      <c r="X8" s="280">
        <f t="shared" si="6"/>
        <v>0.64</v>
      </c>
      <c r="Y8" s="280">
        <f t="shared" si="7"/>
        <v>0.5625</v>
      </c>
    </row>
    <row r="9" spans="1:25" x14ac:dyDescent="0.2">
      <c r="A9" s="313">
        <v>4</v>
      </c>
      <c r="B9" s="314">
        <f t="shared" si="12"/>
        <v>0.72900000000000009</v>
      </c>
      <c r="C9" s="315">
        <f t="shared" si="8"/>
        <v>7.2900000000000006E-2</v>
      </c>
      <c r="D9" s="316">
        <f>SUM($C$6:C9)*100/$A9</f>
        <v>8.5975000000000001</v>
      </c>
      <c r="E9" s="315">
        <f t="shared" si="9"/>
        <v>2.9160000000000005E-2</v>
      </c>
      <c r="F9" s="317">
        <f>SUM($E$6:E9)*100/$A9</f>
        <v>3.4390000000000005</v>
      </c>
      <c r="I9" s="313">
        <v>4</v>
      </c>
      <c r="J9" s="314">
        <f t="shared" si="13"/>
        <v>0.75357099999999999</v>
      </c>
      <c r="K9" s="315">
        <f t="shared" si="10"/>
        <v>6.7821389999999995E-2</v>
      </c>
      <c r="L9" s="316">
        <f>SUM($K$6:K9)*100/$A9</f>
        <v>7.8562597499999995</v>
      </c>
      <c r="M9" s="315">
        <f t="shared" si="11"/>
        <v>3.0142840000000001E-2</v>
      </c>
      <c r="N9" s="317">
        <f>SUM($M$6:M9)*100/$A9</f>
        <v>3.4916709999999997</v>
      </c>
      <c r="R9" s="274">
        <f t="shared" si="0"/>
        <v>4</v>
      </c>
      <c r="S9" s="280">
        <f t="shared" si="1"/>
        <v>0.75357099999999999</v>
      </c>
      <c r="T9" s="280">
        <f t="shared" si="2"/>
        <v>0.72900000000000009</v>
      </c>
      <c r="U9" s="280">
        <f t="shared" si="3"/>
        <v>0.70496899999999996</v>
      </c>
      <c r="V9" s="280">
        <f t="shared" si="4"/>
        <v>0.68147199999999997</v>
      </c>
      <c r="W9" s="280">
        <f t="shared" si="5"/>
        <v>0.61412499999999992</v>
      </c>
      <c r="X9" s="280">
        <f t="shared" si="6"/>
        <v>0.51200000000000001</v>
      </c>
      <c r="Y9" s="280">
        <f t="shared" si="7"/>
        <v>0.421875</v>
      </c>
    </row>
    <row r="10" spans="1:25" x14ac:dyDescent="0.2">
      <c r="A10" s="313">
        <v>5</v>
      </c>
      <c r="B10" s="314">
        <f t="shared" si="12"/>
        <v>0.65610000000000013</v>
      </c>
      <c r="C10" s="315">
        <f t="shared" si="8"/>
        <v>6.5610000000000016E-2</v>
      </c>
      <c r="D10" s="316">
        <f>SUM($C$6:C10)*100/$A10</f>
        <v>8.1902000000000008</v>
      </c>
      <c r="E10" s="315">
        <f t="shared" si="9"/>
        <v>2.6244000000000007E-2</v>
      </c>
      <c r="F10" s="317">
        <f>SUM($E$6:E10)*100/$A10</f>
        <v>3.2760800000000003</v>
      </c>
      <c r="I10" s="313">
        <v>5</v>
      </c>
      <c r="J10" s="314">
        <f t="shared" si="13"/>
        <v>0.68574961000000001</v>
      </c>
      <c r="K10" s="315">
        <f t="shared" si="10"/>
        <v>6.1717464900000005E-2</v>
      </c>
      <c r="L10" s="316">
        <f>SUM($K$6:K10)*100/$A10</f>
        <v>7.5193570980000004</v>
      </c>
      <c r="M10" s="315">
        <f t="shared" si="11"/>
        <v>2.7429984399999999E-2</v>
      </c>
      <c r="N10" s="317">
        <f>SUM($M$6:M10)*100/$A10</f>
        <v>3.3419364879999995</v>
      </c>
      <c r="R10" s="274">
        <f t="shared" si="0"/>
        <v>5</v>
      </c>
      <c r="S10" s="280">
        <f t="shared" si="1"/>
        <v>0.68574961000000001</v>
      </c>
      <c r="T10" s="280">
        <f t="shared" si="2"/>
        <v>0.65610000000000013</v>
      </c>
      <c r="U10" s="280">
        <f t="shared" si="3"/>
        <v>0.62742240999999999</v>
      </c>
      <c r="V10" s="280">
        <f t="shared" si="4"/>
        <v>0.59969536000000001</v>
      </c>
      <c r="W10" s="280">
        <f t="shared" si="5"/>
        <v>0.52200624999999989</v>
      </c>
      <c r="X10" s="280">
        <f t="shared" si="6"/>
        <v>0.40960000000000002</v>
      </c>
      <c r="Y10" s="280">
        <f t="shared" si="7"/>
        <v>0.31640625</v>
      </c>
    </row>
    <row r="11" spans="1:25" x14ac:dyDescent="0.2">
      <c r="A11" s="313">
        <v>6</v>
      </c>
      <c r="B11" s="314">
        <f t="shared" si="12"/>
        <v>0.59049000000000007</v>
      </c>
      <c r="C11" s="315">
        <f t="shared" si="8"/>
        <v>5.9049000000000004E-2</v>
      </c>
      <c r="D11" s="316">
        <f>SUM($C$6:C11)*100/$A11</f>
        <v>7.8093166666666676</v>
      </c>
      <c r="E11" s="315">
        <f t="shared" si="9"/>
        <v>2.3619600000000004E-2</v>
      </c>
      <c r="F11" s="317">
        <f>SUM($E$6:E11)*100/$A11</f>
        <v>3.1237266666666668</v>
      </c>
      <c r="I11" s="313">
        <v>6</v>
      </c>
      <c r="J11" s="314">
        <f t="shared" si="13"/>
        <v>0.62403214510000005</v>
      </c>
      <c r="K11" s="315">
        <f t="shared" si="10"/>
        <v>5.6162893059000005E-2</v>
      </c>
      <c r="L11" s="316">
        <f>SUM($K$6:K11)*100/$A11</f>
        <v>7.2021791326500013</v>
      </c>
      <c r="M11" s="315">
        <f t="shared" si="11"/>
        <v>2.4961285804000002E-2</v>
      </c>
      <c r="N11" s="317">
        <f>SUM($M$6:M11)*100/$A11</f>
        <v>3.2009685033999999</v>
      </c>
      <c r="R11" s="274">
        <f t="shared" si="0"/>
        <v>6</v>
      </c>
      <c r="S11" s="280">
        <f t="shared" si="1"/>
        <v>0.62403214510000005</v>
      </c>
      <c r="T11" s="280">
        <f t="shared" si="2"/>
        <v>0.59049000000000007</v>
      </c>
      <c r="U11" s="280">
        <f t="shared" si="3"/>
        <v>0.55840594489999995</v>
      </c>
      <c r="V11" s="280">
        <f t="shared" si="4"/>
        <v>0.52773191679999998</v>
      </c>
      <c r="W11" s="280">
        <f t="shared" si="5"/>
        <v>0.44370531249999989</v>
      </c>
      <c r="X11" s="280">
        <f t="shared" si="6"/>
        <v>0.32768000000000003</v>
      </c>
      <c r="Y11" s="280">
        <f t="shared" si="7"/>
        <v>0.2373046875</v>
      </c>
    </row>
    <row r="12" spans="1:25" x14ac:dyDescent="0.2">
      <c r="A12" s="313">
        <v>7</v>
      </c>
      <c r="B12" s="314">
        <f t="shared" si="12"/>
        <v>0.53144100000000005</v>
      </c>
      <c r="C12" s="315">
        <f t="shared" si="8"/>
        <v>5.3144100000000007E-2</v>
      </c>
      <c r="D12" s="316">
        <f>SUM($C$6:C12)*100/$A12</f>
        <v>7.4529014285714297</v>
      </c>
      <c r="E12" s="315">
        <f t="shared" si="9"/>
        <v>2.1257640000000001E-2</v>
      </c>
      <c r="F12" s="317">
        <f>SUM($E$6:E12)*100/$A12</f>
        <v>2.9811605714285716</v>
      </c>
      <c r="I12" s="313">
        <v>7</v>
      </c>
      <c r="J12" s="314">
        <f t="shared" si="13"/>
        <v>0.56786925204100003</v>
      </c>
      <c r="K12" s="315">
        <f t="shared" si="10"/>
        <v>5.1108232683689997E-2</v>
      </c>
      <c r="L12" s="316">
        <f>SUM($K$6:K12)*100/$A12</f>
        <v>6.9034140091812857</v>
      </c>
      <c r="M12" s="315">
        <f t="shared" si="11"/>
        <v>2.2714770081640002E-2</v>
      </c>
      <c r="N12" s="317">
        <f>SUM($M$6:M12)*100/$A12</f>
        <v>3.068184004080571</v>
      </c>
      <c r="R12" s="274">
        <f t="shared" si="0"/>
        <v>7</v>
      </c>
      <c r="S12" s="280">
        <f t="shared" si="1"/>
        <v>0.56786925204100003</v>
      </c>
      <c r="T12" s="280">
        <f t="shared" si="2"/>
        <v>0.53144100000000005</v>
      </c>
      <c r="U12" s="280">
        <f t="shared" si="3"/>
        <v>0.49698129096099997</v>
      </c>
      <c r="V12" s="280">
        <f t="shared" si="4"/>
        <v>0.46440408678399997</v>
      </c>
      <c r="W12" s="280">
        <f t="shared" si="5"/>
        <v>0.37714951562499988</v>
      </c>
      <c r="X12" s="280">
        <f t="shared" si="6"/>
        <v>0.26214400000000004</v>
      </c>
      <c r="Y12" s="280">
        <f t="shared" si="7"/>
        <v>0.177978515625</v>
      </c>
    </row>
    <row r="13" spans="1:25" x14ac:dyDescent="0.2">
      <c r="A13" s="313">
        <v>8</v>
      </c>
      <c r="B13" s="314">
        <f t="shared" si="12"/>
        <v>0.47829690000000002</v>
      </c>
      <c r="C13" s="315">
        <f t="shared" si="8"/>
        <v>4.7829690000000008E-2</v>
      </c>
      <c r="D13" s="316">
        <f>SUM($C$6:C13)*100/$A13</f>
        <v>7.1191598750000011</v>
      </c>
      <c r="E13" s="315">
        <f t="shared" si="9"/>
        <v>1.9131876000000003E-2</v>
      </c>
      <c r="F13" s="317">
        <f>SUM($E$6:E13)*100/$A13</f>
        <v>2.8476639500000003</v>
      </c>
      <c r="I13" s="313">
        <v>8</v>
      </c>
      <c r="J13" s="314">
        <f t="shared" si="13"/>
        <v>0.51676101935731</v>
      </c>
      <c r="K13" s="315">
        <f t="shared" si="10"/>
        <v>4.6508491742157904E-2</v>
      </c>
      <c r="L13" s="316">
        <f>SUM($K$6:K13)*100/$A13</f>
        <v>6.6218434048105985</v>
      </c>
      <c r="M13" s="315">
        <f t="shared" si="11"/>
        <v>2.0670440774292399E-2</v>
      </c>
      <c r="N13" s="317">
        <f>SUM($M$6:M13)*100/$A13</f>
        <v>2.9430415132491548</v>
      </c>
      <c r="R13" s="274">
        <f t="shared" si="0"/>
        <v>8</v>
      </c>
      <c r="S13" s="280">
        <f t="shared" si="1"/>
        <v>0.51676101935731</v>
      </c>
      <c r="T13" s="280">
        <f t="shared" si="2"/>
        <v>0.47829690000000002</v>
      </c>
      <c r="U13" s="280">
        <f t="shared" si="3"/>
        <v>0.44231334895528995</v>
      </c>
      <c r="V13" s="280">
        <f t="shared" si="4"/>
        <v>0.40867559636991996</v>
      </c>
      <c r="W13" s="280">
        <f t="shared" si="5"/>
        <v>0.32057708828124987</v>
      </c>
      <c r="X13" s="280">
        <f t="shared" si="6"/>
        <v>0.20971520000000005</v>
      </c>
      <c r="Y13" s="280">
        <f t="shared" si="7"/>
        <v>0.13348388671875</v>
      </c>
    </row>
    <row r="14" spans="1:25" x14ac:dyDescent="0.2">
      <c r="A14" s="313">
        <v>9</v>
      </c>
      <c r="B14" s="314">
        <f t="shared" si="12"/>
        <v>0.43046720999999999</v>
      </c>
      <c r="C14" s="315">
        <f t="shared" si="8"/>
        <v>4.3046720999999996E-2</v>
      </c>
      <c r="D14" s="316">
        <f>SUM($C$6:C14)*100/$A14</f>
        <v>6.8064390111111122</v>
      </c>
      <c r="E14" s="315">
        <f t="shared" si="9"/>
        <v>1.7218688400000001E-2</v>
      </c>
      <c r="F14" s="317">
        <f>SUM($E$6:E14)*100/$A14</f>
        <v>2.7225756044444447</v>
      </c>
      <c r="I14" s="313">
        <v>9</v>
      </c>
      <c r="J14" s="314">
        <f t="shared" si="13"/>
        <v>0.47025252761515213</v>
      </c>
      <c r="K14" s="315">
        <f t="shared" si="10"/>
        <v>4.2322727485363691E-2</v>
      </c>
      <c r="L14" s="316">
        <f>SUM($K$6:K14)*100/$A14</f>
        <v>6.3563355541134614</v>
      </c>
      <c r="M14" s="315">
        <f t="shared" si="11"/>
        <v>1.8810101104606087E-2</v>
      </c>
      <c r="N14" s="317">
        <f>SUM($M$6:M14)*100/$A14</f>
        <v>2.8250380240504271</v>
      </c>
      <c r="R14" s="274">
        <f t="shared" si="0"/>
        <v>9</v>
      </c>
      <c r="S14" s="280">
        <f t="shared" si="1"/>
        <v>0.47025252761515213</v>
      </c>
      <c r="T14" s="280">
        <f t="shared" si="2"/>
        <v>0.43046720999999999</v>
      </c>
      <c r="U14" s="280">
        <f t="shared" si="3"/>
        <v>0.39365888057020804</v>
      </c>
      <c r="V14" s="280">
        <f t="shared" si="4"/>
        <v>0.35963452480552954</v>
      </c>
      <c r="W14" s="280">
        <f t="shared" si="5"/>
        <v>0.2724905250390624</v>
      </c>
      <c r="X14" s="280">
        <f t="shared" si="6"/>
        <v>0.16777216000000003</v>
      </c>
      <c r="Y14" s="280">
        <f t="shared" si="7"/>
        <v>0.1001129150390625</v>
      </c>
    </row>
    <row r="15" spans="1:25" ht="15" x14ac:dyDescent="0.25">
      <c r="A15" s="318">
        <v>10</v>
      </c>
      <c r="B15" s="314">
        <f t="shared" si="12"/>
        <v>0.38742048899999998</v>
      </c>
      <c r="C15" s="315">
        <f t="shared" si="8"/>
        <v>3.8742048899999999E-2</v>
      </c>
      <c r="D15" s="319">
        <f>SUM($C$6:C15)*100/$A15</f>
        <v>6.5132155990000005</v>
      </c>
      <c r="E15" s="315">
        <f t="shared" si="9"/>
        <v>1.549681956E-2</v>
      </c>
      <c r="F15" s="320">
        <f>SUM($E$6:E15)*100/$A15</f>
        <v>2.6052862395999998</v>
      </c>
      <c r="I15" s="313">
        <v>10</v>
      </c>
      <c r="J15" s="314">
        <f t="shared" si="13"/>
        <v>0.42792980012978843</v>
      </c>
      <c r="K15" s="315">
        <f t="shared" si="10"/>
        <v>3.8513682011680955E-2</v>
      </c>
      <c r="L15" s="316">
        <f>SUM($K$6:K15)*100/$A15</f>
        <v>6.105838818818925</v>
      </c>
      <c r="M15" s="315">
        <f t="shared" si="11"/>
        <v>1.7117192005191538E-2</v>
      </c>
      <c r="N15" s="317">
        <f>SUM($M$6:M15)*100/$A15</f>
        <v>2.7137061416972998</v>
      </c>
      <c r="R15" s="274">
        <f t="shared" si="0"/>
        <v>10</v>
      </c>
      <c r="S15" s="280">
        <f t="shared" si="1"/>
        <v>0.42792980012978843</v>
      </c>
      <c r="T15" s="280">
        <f t="shared" si="2"/>
        <v>0.38742048899999998</v>
      </c>
      <c r="U15" s="280">
        <f t="shared" si="3"/>
        <v>0.35035640370748516</v>
      </c>
      <c r="V15" s="280">
        <f t="shared" si="4"/>
        <v>0.31647838182886601</v>
      </c>
      <c r="W15" s="280">
        <f t="shared" si="5"/>
        <v>0.23161694628320303</v>
      </c>
      <c r="X15" s="280">
        <f t="shared" si="6"/>
        <v>0.13421772800000004</v>
      </c>
      <c r="Y15" s="280">
        <f t="shared" si="7"/>
        <v>7.5084686279296875E-2</v>
      </c>
    </row>
    <row r="16" spans="1:25" x14ac:dyDescent="0.2">
      <c r="A16" s="313">
        <v>11</v>
      </c>
      <c r="B16" s="314">
        <f t="shared" si="12"/>
        <v>0.34867844009999999</v>
      </c>
      <c r="C16" s="315">
        <f t="shared" si="8"/>
        <v>3.4867844010000003E-2</v>
      </c>
      <c r="D16" s="316">
        <f>SUM($C$6:C16)*100/$A16</f>
        <v>6.23808549009091</v>
      </c>
      <c r="E16" s="315">
        <f t="shared" si="9"/>
        <v>1.3947137603999999E-2</v>
      </c>
      <c r="F16" s="317">
        <f>SUM($E$6:E16)*100/$A16</f>
        <v>2.4952341960363635</v>
      </c>
      <c r="I16" s="313">
        <v>11</v>
      </c>
      <c r="J16" s="314">
        <f t="shared" si="13"/>
        <v>0.3894161181181075</v>
      </c>
      <c r="K16" s="315">
        <f t="shared" si="10"/>
        <v>3.5047450630629674E-2</v>
      </c>
      <c r="L16" s="316">
        <f>SUM($K$6:K16)*100/$A16</f>
        <v>5.8693757501138375</v>
      </c>
      <c r="M16" s="315">
        <f t="shared" si="11"/>
        <v>1.55766447247243E-2</v>
      </c>
      <c r="N16" s="317">
        <f>SUM($M$6:M16)*100/$A16</f>
        <v>2.6086114444950388</v>
      </c>
      <c r="R16" s="274">
        <f t="shared" si="0"/>
        <v>11</v>
      </c>
      <c r="S16" s="280">
        <f t="shared" si="1"/>
        <v>0.3894161181181075</v>
      </c>
      <c r="T16" s="280">
        <f t="shared" si="2"/>
        <v>0.34867844009999999</v>
      </c>
      <c r="U16" s="280">
        <f t="shared" si="3"/>
        <v>0.31181719929966178</v>
      </c>
      <c r="V16" s="280">
        <f t="shared" si="4"/>
        <v>0.2785009760094021</v>
      </c>
      <c r="W16" s="280">
        <f t="shared" si="5"/>
        <v>0.19687440434072256</v>
      </c>
      <c r="X16" s="280">
        <f t="shared" si="6"/>
        <v>0.10737418240000003</v>
      </c>
      <c r="Y16" s="280">
        <f t="shared" si="7"/>
        <v>5.6313514709472656E-2</v>
      </c>
    </row>
    <row r="17" spans="1:25" ht="15" x14ac:dyDescent="0.25">
      <c r="A17" s="321">
        <v>12</v>
      </c>
      <c r="B17" s="314">
        <f t="shared" si="12"/>
        <v>0.31381059609</v>
      </c>
      <c r="C17" s="315">
        <f t="shared" si="8"/>
        <v>3.1381059608999999E-2</v>
      </c>
      <c r="D17" s="322">
        <f>SUM($C$6:C17)*100/$A17</f>
        <v>5.9797538626583338</v>
      </c>
      <c r="E17" s="315">
        <f t="shared" si="9"/>
        <v>1.2552423843600001E-2</v>
      </c>
      <c r="F17" s="323">
        <f>SUM($E$6:E17)*100/$A17</f>
        <v>2.3919015450633334</v>
      </c>
      <c r="I17" s="313">
        <v>12</v>
      </c>
      <c r="J17" s="314">
        <f t="shared" si="13"/>
        <v>0.35436866748747781</v>
      </c>
      <c r="K17" s="315">
        <f t="shared" si="10"/>
        <v>3.1893180073873005E-2</v>
      </c>
      <c r="L17" s="316">
        <f>SUM($K$6:K17)*100/$A17</f>
        <v>5.6460376048866259</v>
      </c>
      <c r="M17" s="315">
        <f t="shared" si="11"/>
        <v>1.4174746699499113E-2</v>
      </c>
      <c r="N17" s="317">
        <f>SUM($M$6:M17)*100/$A17</f>
        <v>2.5093500466162784</v>
      </c>
      <c r="R17" s="274">
        <f t="shared" si="0"/>
        <v>12</v>
      </c>
      <c r="S17" s="280">
        <f t="shared" si="1"/>
        <v>0.35436866748747781</v>
      </c>
      <c r="T17" s="280">
        <f t="shared" si="2"/>
        <v>0.31381059609</v>
      </c>
      <c r="U17" s="280">
        <f t="shared" si="3"/>
        <v>0.277517307376699</v>
      </c>
      <c r="V17" s="280">
        <f t="shared" si="4"/>
        <v>0.24508085888827386</v>
      </c>
      <c r="W17" s="280">
        <f t="shared" si="5"/>
        <v>0.16734324368961417</v>
      </c>
      <c r="X17" s="280">
        <f t="shared" si="6"/>
        <v>8.5899345920000023E-2</v>
      </c>
      <c r="Y17" s="280">
        <f t="shared" si="7"/>
        <v>4.2235136032104492E-2</v>
      </c>
    </row>
    <row r="18" spans="1:25" x14ac:dyDescent="0.2">
      <c r="A18" s="313">
        <v>13</v>
      </c>
      <c r="B18" s="314">
        <f t="shared" si="12"/>
        <v>0.282429536481</v>
      </c>
      <c r="C18" s="315">
        <f t="shared" si="8"/>
        <v>2.8242953648100002E-2</v>
      </c>
      <c r="D18" s="316">
        <f>SUM($C$6:C18)*100/$A18</f>
        <v>5.737026285900769</v>
      </c>
      <c r="E18" s="315">
        <f>B18*$F$2</f>
        <v>1.129718145924E-2</v>
      </c>
      <c r="F18" s="317">
        <f>SUM($E$6:E18)*100/$A18</f>
        <v>2.2948105143603077</v>
      </c>
      <c r="I18" s="313">
        <v>13</v>
      </c>
      <c r="J18" s="314">
        <f t="shared" si="13"/>
        <v>0.32247548741360482</v>
      </c>
      <c r="K18" s="315">
        <f t="shared" si="10"/>
        <v>2.9022793867224436E-2</v>
      </c>
      <c r="L18" s="316">
        <f>SUM($K$6:K18)*100/$A18</f>
        <v>5.4349792804124579</v>
      </c>
      <c r="M18" s="315">
        <f t="shared" si="11"/>
        <v>1.2899019496544192E-2</v>
      </c>
      <c r="N18" s="317">
        <f>SUM($M$6:M18)*100/$A18</f>
        <v>2.4155463468499816</v>
      </c>
      <c r="R18" s="274">
        <f t="shared" si="0"/>
        <v>13</v>
      </c>
      <c r="S18" s="280">
        <f t="shared" si="1"/>
        <v>0.32247548741360482</v>
      </c>
      <c r="T18" s="280">
        <f t="shared" si="2"/>
        <v>0.282429536481</v>
      </c>
      <c r="U18" s="280">
        <f t="shared" si="3"/>
        <v>0.24699040356526211</v>
      </c>
      <c r="V18" s="280">
        <f t="shared" si="4"/>
        <v>0.215671155821681</v>
      </c>
      <c r="W18" s="280">
        <f t="shared" si="5"/>
        <v>0.14224175713617204</v>
      </c>
      <c r="X18" s="280"/>
      <c r="Y18" s="280"/>
    </row>
    <row r="19" spans="1:25" ht="15" x14ac:dyDescent="0.25">
      <c r="A19" s="313">
        <v>14</v>
      </c>
      <c r="B19" s="314">
        <f t="shared" si="12"/>
        <v>0.25418658283290002</v>
      </c>
      <c r="C19" s="315">
        <f t="shared" si="8"/>
        <v>2.5418658283289999E-2</v>
      </c>
      <c r="D19" s="316">
        <f>SUM($C$6:C19)*100/$A19</f>
        <v>5.5088005389313581</v>
      </c>
      <c r="E19" s="315">
        <f>B19*$F$2</f>
        <v>1.0167463313316001E-2</v>
      </c>
      <c r="F19" s="317">
        <f>SUM($E$6:E19)*100/$A19</f>
        <v>2.2035202155725431</v>
      </c>
      <c r="I19" s="318">
        <v>14</v>
      </c>
      <c r="J19" s="314">
        <f t="shared" si="13"/>
        <v>0.29345269354638037</v>
      </c>
      <c r="K19" s="315">
        <f t="shared" si="10"/>
        <v>2.6410742419174234E-2</v>
      </c>
      <c r="L19" s="319">
        <f>SUM($K$6:K19)*100/$A19</f>
        <v>5.2354146348056698</v>
      </c>
      <c r="M19" s="315">
        <f t="shared" si="11"/>
        <v>1.1738107741855216E-2</v>
      </c>
      <c r="N19" s="320">
        <f>SUM($M$6:M19)*100/$A19</f>
        <v>2.3268509488025204</v>
      </c>
      <c r="R19" s="274">
        <f t="shared" si="0"/>
        <v>14</v>
      </c>
      <c r="S19" s="280">
        <f t="shared" si="1"/>
        <v>0.29345269354638037</v>
      </c>
      <c r="T19" s="280">
        <f t="shared" si="2"/>
        <v>0.25418658283290002</v>
      </c>
      <c r="U19" s="280">
        <f t="shared" si="3"/>
        <v>0.21982145917308327</v>
      </c>
      <c r="V19" s="280">
        <f>J63</f>
        <v>0.18979061712307929</v>
      </c>
      <c r="W19" s="280">
        <f t="shared" si="5"/>
        <v>0.12090549356574623</v>
      </c>
      <c r="X19" s="280"/>
      <c r="Y19" s="280"/>
    </row>
    <row r="20" spans="1:25" ht="15.75" thickBot="1" x14ac:dyDescent="0.3">
      <c r="A20" s="324">
        <v>15</v>
      </c>
      <c r="B20" s="325">
        <f t="shared" si="12"/>
        <v>0.22876792454961004</v>
      </c>
      <c r="C20" s="326">
        <f t="shared" si="8"/>
        <v>2.2876792454961006E-2</v>
      </c>
      <c r="D20" s="327">
        <f>SUM($C$6:C20)*100/$A20</f>
        <v>5.294059119369007</v>
      </c>
      <c r="E20" s="326">
        <f>B20*$F$2</f>
        <v>9.1507169819844015E-3</v>
      </c>
      <c r="F20" s="328">
        <f>SUM($E$6:E20)*100/$A20</f>
        <v>2.1176236477476027</v>
      </c>
      <c r="I20" s="347">
        <v>15</v>
      </c>
      <c r="J20" s="314">
        <f t="shared" si="13"/>
        <v>0.26704195112720613</v>
      </c>
      <c r="K20" s="315">
        <f t="shared" si="10"/>
        <v>2.4033775601448551E-2</v>
      </c>
      <c r="L20" s="316">
        <f>SUM($K$6:K20)*100/$A20</f>
        <v>5.0466121631616154</v>
      </c>
      <c r="M20" s="315">
        <f t="shared" si="11"/>
        <v>1.0681678045088246E-2</v>
      </c>
      <c r="N20" s="317">
        <f>SUM($M$6:M20)*100/$A20</f>
        <v>2.2429387391829407</v>
      </c>
      <c r="R20" s="274">
        <f t="shared" si="0"/>
        <v>15</v>
      </c>
      <c r="S20" s="280">
        <f t="shared" si="1"/>
        <v>0.26704195112720613</v>
      </c>
      <c r="T20" s="280">
        <f t="shared" si="2"/>
        <v>0.22876792454961004</v>
      </c>
      <c r="U20" s="280">
        <f t="shared" si="3"/>
        <v>0.19564109866404411</v>
      </c>
      <c r="V20" s="280">
        <f t="shared" si="4"/>
        <v>0.16701574306830977</v>
      </c>
      <c r="W20" s="280">
        <f t="shared" si="5"/>
        <v>0.10276966953088429</v>
      </c>
      <c r="X20" s="280"/>
      <c r="Y20" s="280"/>
    </row>
    <row r="21" spans="1:25" x14ac:dyDescent="0.2">
      <c r="A21" s="329"/>
      <c r="B21" s="330"/>
      <c r="C21" s="331"/>
      <c r="D21" s="332"/>
      <c r="E21" s="331"/>
      <c r="F21" s="332"/>
      <c r="I21" s="333"/>
      <c r="J21" s="333"/>
      <c r="K21" s="333"/>
      <c r="L21" s="333"/>
      <c r="M21" s="333"/>
      <c r="N21" s="333"/>
    </row>
    <row r="22" spans="1:25" x14ac:dyDescent="0.2">
      <c r="A22" s="333"/>
      <c r="B22" s="333"/>
      <c r="C22" s="333"/>
      <c r="D22" s="333"/>
      <c r="E22" s="333"/>
      <c r="F22" s="333"/>
      <c r="I22" s="333"/>
      <c r="J22" s="333"/>
      <c r="K22" s="333"/>
      <c r="L22" s="333"/>
      <c r="M22" s="333"/>
      <c r="N22" s="333"/>
    </row>
    <row r="23" spans="1:25" x14ac:dyDescent="0.2">
      <c r="A23" s="334" t="s">
        <v>250</v>
      </c>
      <c r="B23" s="334"/>
      <c r="C23" s="334"/>
      <c r="D23" s="334"/>
      <c r="E23" s="334"/>
      <c r="F23" s="334"/>
      <c r="G23" s="281"/>
      <c r="H23" s="281"/>
      <c r="I23" s="334"/>
      <c r="J23" s="354"/>
      <c r="K23" s="333"/>
      <c r="L23" s="334" t="s">
        <v>227</v>
      </c>
      <c r="M23" s="334"/>
      <c r="N23" s="355"/>
    </row>
    <row r="24" spans="1:25" x14ac:dyDescent="0.2">
      <c r="A24" s="335"/>
      <c r="B24" s="335"/>
      <c r="C24" s="333"/>
      <c r="D24" s="333"/>
      <c r="E24" s="333"/>
      <c r="F24" s="333"/>
      <c r="I24" s="333"/>
      <c r="J24" s="333"/>
      <c r="K24" s="356"/>
      <c r="L24" s="333"/>
      <c r="M24" s="333"/>
      <c r="N24" s="333"/>
    </row>
    <row r="25" spans="1:25" ht="13.5" thickBot="1" x14ac:dyDescent="0.25">
      <c r="A25" s="333"/>
      <c r="B25" s="333"/>
      <c r="C25" s="333"/>
      <c r="D25" s="333"/>
      <c r="E25" s="333"/>
      <c r="F25" s="333"/>
      <c r="I25" s="333"/>
      <c r="J25" s="333"/>
      <c r="K25" s="333"/>
      <c r="L25" s="333"/>
      <c r="M25" s="333"/>
      <c r="N25" s="333"/>
    </row>
    <row r="26" spans="1:25" ht="13.5" thickBot="1" x14ac:dyDescent="0.25">
      <c r="A26" s="336" t="s">
        <v>213</v>
      </c>
      <c r="B26" s="337"/>
      <c r="C26" s="338">
        <v>15</v>
      </c>
      <c r="D26" s="339"/>
      <c r="E26" s="339" t="s">
        <v>214</v>
      </c>
      <c r="F26" s="340">
        <f>F2</f>
        <v>0.04</v>
      </c>
      <c r="I26" s="336" t="s">
        <v>213</v>
      </c>
      <c r="J26" s="337"/>
      <c r="K26" s="338">
        <v>11</v>
      </c>
      <c r="L26" s="353"/>
      <c r="M26" s="339" t="s">
        <v>214</v>
      </c>
      <c r="N26" s="340">
        <f>F2</f>
        <v>0.04</v>
      </c>
    </row>
    <row r="27" spans="1:25" x14ac:dyDescent="0.2">
      <c r="A27" s="341"/>
      <c r="B27" s="342"/>
      <c r="C27" s="342"/>
      <c r="D27" s="342"/>
      <c r="E27" s="342"/>
      <c r="F27" s="343"/>
      <c r="I27" s="307"/>
      <c r="J27" s="308"/>
      <c r="K27" s="308"/>
      <c r="L27" s="308"/>
      <c r="M27" s="308"/>
      <c r="N27" s="309"/>
    </row>
    <row r="28" spans="1:25" x14ac:dyDescent="0.2">
      <c r="A28" s="310" t="s">
        <v>216</v>
      </c>
      <c r="B28" s="311" t="s">
        <v>217</v>
      </c>
      <c r="C28" s="311" t="s">
        <v>218</v>
      </c>
      <c r="D28" s="311" t="s">
        <v>219</v>
      </c>
      <c r="E28" s="311" t="s">
        <v>249</v>
      </c>
      <c r="F28" s="312" t="s">
        <v>220</v>
      </c>
      <c r="I28" s="310" t="s">
        <v>216</v>
      </c>
      <c r="J28" s="311" t="s">
        <v>217</v>
      </c>
      <c r="K28" s="311" t="s">
        <v>218</v>
      </c>
      <c r="L28" s="311" t="s">
        <v>219</v>
      </c>
      <c r="M28" s="311" t="s">
        <v>249</v>
      </c>
      <c r="N28" s="312" t="s">
        <v>220</v>
      </c>
    </row>
    <row r="29" spans="1:25" x14ac:dyDescent="0.2">
      <c r="A29" s="310" t="s">
        <v>222</v>
      </c>
      <c r="B29" s="311" t="s">
        <v>223</v>
      </c>
      <c r="C29" s="311" t="s">
        <v>224</v>
      </c>
      <c r="D29" s="311" t="s">
        <v>225</v>
      </c>
      <c r="E29" s="311" t="s">
        <v>224</v>
      </c>
      <c r="F29" s="312" t="s">
        <v>225</v>
      </c>
      <c r="I29" s="310" t="s">
        <v>222</v>
      </c>
      <c r="J29" s="311" t="s">
        <v>223</v>
      </c>
      <c r="K29" s="311" t="s">
        <v>224</v>
      </c>
      <c r="L29" s="311" t="s">
        <v>225</v>
      </c>
      <c r="M29" s="311" t="s">
        <v>224</v>
      </c>
      <c r="N29" s="312" t="s">
        <v>225</v>
      </c>
      <c r="S29" s="279"/>
      <c r="T29" s="279"/>
      <c r="U29" s="279"/>
      <c r="V29" s="279"/>
      <c r="W29" s="279"/>
    </row>
    <row r="30" spans="1:25" x14ac:dyDescent="0.2">
      <c r="A30" s="313">
        <v>1</v>
      </c>
      <c r="B30" s="314">
        <v>1</v>
      </c>
      <c r="C30" s="315">
        <f>B30*$C$26/100</f>
        <v>0.15</v>
      </c>
      <c r="D30" s="316">
        <f>C30*100</f>
        <v>15</v>
      </c>
      <c r="E30" s="315">
        <f>B30*$F$2</f>
        <v>0.04</v>
      </c>
      <c r="F30" s="317">
        <f>SUM($E$30:E30)*100/$A30</f>
        <v>4</v>
      </c>
      <c r="I30" s="313">
        <v>1</v>
      </c>
      <c r="J30" s="314">
        <v>1</v>
      </c>
      <c r="K30" s="315">
        <f>J30*$K$26/100</f>
        <v>0.11</v>
      </c>
      <c r="L30" s="316">
        <f>K30*100</f>
        <v>11</v>
      </c>
      <c r="M30" s="315">
        <f>J30*$N$26</f>
        <v>0.04</v>
      </c>
      <c r="N30" s="317">
        <f>SUM($M$30:M30)*100/$A30</f>
        <v>4</v>
      </c>
      <c r="O30" s="274">
        <v>0.5</v>
      </c>
      <c r="P30" s="282">
        <f>O30+L30+N30</f>
        <v>15.5</v>
      </c>
    </row>
    <row r="31" spans="1:25" x14ac:dyDescent="0.2">
      <c r="A31" s="313">
        <v>2</v>
      </c>
      <c r="B31" s="314">
        <f>B30-(B30*$C$26/100)</f>
        <v>0.85</v>
      </c>
      <c r="C31" s="315">
        <f t="shared" ref="C31:C41" si="14">B31*$C$26/100</f>
        <v>0.1275</v>
      </c>
      <c r="D31" s="316">
        <f>SUM($C$30:C31)*100/$A31</f>
        <v>13.874999999999998</v>
      </c>
      <c r="E31" s="315">
        <f t="shared" ref="E31:E41" si="15">B31*$F$2</f>
        <v>3.4000000000000002E-2</v>
      </c>
      <c r="F31" s="317">
        <f>SUM($E$30:E31)*100/$A31</f>
        <v>3.7000000000000006</v>
      </c>
      <c r="I31" s="313">
        <v>2</v>
      </c>
      <c r="J31" s="314">
        <f>J30-(J30*$K$26/100)</f>
        <v>0.89</v>
      </c>
      <c r="K31" s="315">
        <f t="shared" ref="K31:K44" si="16">J31*$K$26/100</f>
        <v>9.7900000000000015E-2</v>
      </c>
      <c r="L31" s="316">
        <f>SUM($K$30:K31)*100/$I31</f>
        <v>10.395000000000001</v>
      </c>
      <c r="M31" s="315">
        <f>J31*$N$26</f>
        <v>3.56E-2</v>
      </c>
      <c r="N31" s="317">
        <f>SUM($M$30:M31)*100/$I31</f>
        <v>3.7800000000000002</v>
      </c>
      <c r="O31" s="274">
        <v>0.5</v>
      </c>
      <c r="P31" s="282">
        <f t="shared" ref="P31:P44" si="17">O31+L31+N31</f>
        <v>14.675000000000001</v>
      </c>
    </row>
    <row r="32" spans="1:25" x14ac:dyDescent="0.2">
      <c r="A32" s="313">
        <v>3</v>
      </c>
      <c r="B32" s="314">
        <f t="shared" ref="B32:B44" si="18">B31-(B31*$C$26/100)</f>
        <v>0.72249999999999992</v>
      </c>
      <c r="C32" s="315">
        <f t="shared" si="14"/>
        <v>0.10837499999999999</v>
      </c>
      <c r="D32" s="316">
        <f>SUM($C$30:C32)*100/$A32</f>
        <v>12.862499999999999</v>
      </c>
      <c r="E32" s="315">
        <f t="shared" si="15"/>
        <v>2.8899999999999999E-2</v>
      </c>
      <c r="F32" s="317">
        <f>SUM($E$30:E32)*100/$A32</f>
        <v>3.43</v>
      </c>
      <c r="I32" s="313">
        <v>3</v>
      </c>
      <c r="J32" s="314">
        <f t="shared" ref="J32:J44" si="19">J31-(J31*$K$26/100)</f>
        <v>0.79210000000000003</v>
      </c>
      <c r="K32" s="315">
        <f>J32*$K$26/100</f>
        <v>8.7131000000000014E-2</v>
      </c>
      <c r="L32" s="316">
        <f>SUM($K$30:K32)*100/$I32</f>
        <v>9.8343666666666678</v>
      </c>
      <c r="M32" s="315">
        <f t="shared" ref="M32:M44" si="20">J32*$N$26</f>
        <v>3.1684000000000004E-2</v>
      </c>
      <c r="N32" s="317">
        <f>SUM($M$30:M32)*100/$I32</f>
        <v>3.5761333333333334</v>
      </c>
      <c r="O32" s="274">
        <v>0.5</v>
      </c>
      <c r="P32" s="282">
        <f t="shared" si="17"/>
        <v>13.910500000000001</v>
      </c>
    </row>
    <row r="33" spans="1:16" x14ac:dyDescent="0.2">
      <c r="A33" s="313">
        <v>4</v>
      </c>
      <c r="B33" s="314">
        <f t="shared" si="18"/>
        <v>0.61412499999999992</v>
      </c>
      <c r="C33" s="315">
        <f t="shared" si="14"/>
        <v>9.2118749999999985E-2</v>
      </c>
      <c r="D33" s="316">
        <f>SUM($C$30:C33)*100/$A33</f>
        <v>11.949843749999998</v>
      </c>
      <c r="E33" s="315">
        <f t="shared" si="15"/>
        <v>2.4564999999999997E-2</v>
      </c>
      <c r="F33" s="317">
        <f>SUM($E$30:E33)*100/$A33</f>
        <v>3.1866249999999998</v>
      </c>
      <c r="I33" s="313">
        <v>4</v>
      </c>
      <c r="J33" s="314">
        <f t="shared" si="19"/>
        <v>0.70496899999999996</v>
      </c>
      <c r="K33" s="315">
        <f t="shared" si="16"/>
        <v>7.7546589999999999E-2</v>
      </c>
      <c r="L33" s="316">
        <f>SUM($K$30:K33)*100/$I33</f>
        <v>9.31443975</v>
      </c>
      <c r="M33" s="315">
        <f t="shared" si="20"/>
        <v>2.819876E-2</v>
      </c>
      <c r="N33" s="317">
        <f>SUM($M$30:M33)*100/$I33</f>
        <v>3.3870690000000003</v>
      </c>
      <c r="O33" s="274">
        <v>0.5</v>
      </c>
      <c r="P33" s="282">
        <f t="shared" si="17"/>
        <v>13.20150875</v>
      </c>
    </row>
    <row r="34" spans="1:16" x14ac:dyDescent="0.2">
      <c r="A34" s="313">
        <v>5</v>
      </c>
      <c r="B34" s="314">
        <f t="shared" si="18"/>
        <v>0.52200624999999989</v>
      </c>
      <c r="C34" s="315">
        <f t="shared" si="14"/>
        <v>7.8300937499999987E-2</v>
      </c>
      <c r="D34" s="316">
        <f>SUM($C$30:C34)*100/$A34</f>
        <v>11.125893749999998</v>
      </c>
      <c r="E34" s="315">
        <f t="shared" si="15"/>
        <v>2.0880249999999996E-2</v>
      </c>
      <c r="F34" s="317">
        <f>SUM($E$30:E34)*100/$A34</f>
        <v>2.9669049999999997</v>
      </c>
      <c r="I34" s="313">
        <v>5</v>
      </c>
      <c r="J34" s="314">
        <f t="shared" si="19"/>
        <v>0.62742240999999999</v>
      </c>
      <c r="K34" s="315">
        <f t="shared" si="16"/>
        <v>6.9016465099999993E-2</v>
      </c>
      <c r="L34" s="316">
        <f>SUM($K$30:K34)*100/$I34</f>
        <v>8.8318811020000005</v>
      </c>
      <c r="M34" s="315">
        <f t="shared" si="20"/>
        <v>2.5096896399999999E-2</v>
      </c>
      <c r="N34" s="317">
        <f>SUM($M$30:M34)*100/$I34</f>
        <v>3.2115931279999996</v>
      </c>
      <c r="O34" s="274">
        <v>0.5</v>
      </c>
      <c r="P34" s="282">
        <f t="shared" si="17"/>
        <v>12.543474230000001</v>
      </c>
    </row>
    <row r="35" spans="1:16" x14ac:dyDescent="0.2">
      <c r="A35" s="313">
        <v>6</v>
      </c>
      <c r="B35" s="314">
        <f t="shared" si="18"/>
        <v>0.44370531249999989</v>
      </c>
      <c r="C35" s="315">
        <f t="shared" si="14"/>
        <v>6.655579687499999E-2</v>
      </c>
      <c r="D35" s="316">
        <f>SUM($C$30:C35)*100/$A35</f>
        <v>10.380841406249997</v>
      </c>
      <c r="E35" s="315">
        <f t="shared" si="15"/>
        <v>1.7748212499999996E-2</v>
      </c>
      <c r="F35" s="317">
        <f>SUM($E$30:E35)*100/$A35</f>
        <v>2.7682243749999995</v>
      </c>
      <c r="I35" s="313">
        <v>6</v>
      </c>
      <c r="J35" s="314">
        <f t="shared" si="19"/>
        <v>0.55840594489999995</v>
      </c>
      <c r="K35" s="315">
        <f t="shared" si="16"/>
        <v>6.1424653938999992E-2</v>
      </c>
      <c r="L35" s="316">
        <f>SUM($K$30:K35)*100/$I35</f>
        <v>8.3836451506500005</v>
      </c>
      <c r="M35" s="315">
        <f t="shared" si="20"/>
        <v>2.2336237795999997E-2</v>
      </c>
      <c r="N35" s="317">
        <f>SUM($M$30:M35)*100/$I35</f>
        <v>3.0485982365999997</v>
      </c>
      <c r="O35" s="274">
        <v>0.5</v>
      </c>
      <c r="P35" s="282">
        <f t="shared" si="17"/>
        <v>11.932243387250001</v>
      </c>
    </row>
    <row r="36" spans="1:16" ht="15" x14ac:dyDescent="0.25">
      <c r="A36" s="318">
        <v>7</v>
      </c>
      <c r="B36" s="314">
        <f t="shared" si="18"/>
        <v>0.37714951562499988</v>
      </c>
      <c r="C36" s="315">
        <f t="shared" si="14"/>
        <v>5.6572427343749981E-2</v>
      </c>
      <c r="D36" s="319">
        <f>SUM($C$30:C36)*100/$A36</f>
        <v>9.7060415959821409</v>
      </c>
      <c r="E36" s="315">
        <f t="shared" si="15"/>
        <v>1.5085980624999995E-2</v>
      </c>
      <c r="F36" s="320">
        <f>SUM($E$30:E36)*100/$A36</f>
        <v>2.5882777589285708</v>
      </c>
      <c r="I36" s="313">
        <v>7</v>
      </c>
      <c r="J36" s="314">
        <f t="shared" si="19"/>
        <v>0.49698129096099997</v>
      </c>
      <c r="K36" s="315">
        <f t="shared" si="16"/>
        <v>5.4667942005709999E-2</v>
      </c>
      <c r="L36" s="316">
        <f>SUM($K$30:K36)*100/$I36</f>
        <v>7.9669521577815718</v>
      </c>
      <c r="M36" s="315">
        <f t="shared" si="20"/>
        <v>1.9879251638439999E-2</v>
      </c>
      <c r="N36" s="317">
        <f>SUM($M$30:M36)*100/$I36</f>
        <v>2.8970735119205715</v>
      </c>
      <c r="O36" s="274">
        <v>0.5</v>
      </c>
      <c r="P36" s="282">
        <f t="shared" si="17"/>
        <v>11.364025669702144</v>
      </c>
    </row>
    <row r="37" spans="1:16" ht="15" x14ac:dyDescent="0.25">
      <c r="A37" s="344">
        <v>8</v>
      </c>
      <c r="B37" s="314">
        <f t="shared" si="18"/>
        <v>0.32057708828124987</v>
      </c>
      <c r="C37" s="315">
        <f t="shared" si="14"/>
        <v>4.8086563242187477E-2</v>
      </c>
      <c r="D37" s="345">
        <f>SUM($C$30:C37)*100/$A37</f>
        <v>9.093868437011718</v>
      </c>
      <c r="E37" s="315">
        <f t="shared" si="15"/>
        <v>1.2823083531249994E-2</v>
      </c>
      <c r="F37" s="346">
        <f>SUM($E$30:E37)*100/$A37</f>
        <v>2.4250315832031246</v>
      </c>
      <c r="I37" s="313">
        <v>8</v>
      </c>
      <c r="J37" s="314">
        <f t="shared" si="19"/>
        <v>0.44231334895528995</v>
      </c>
      <c r="K37" s="315">
        <f t="shared" si="16"/>
        <v>4.8654468385081896E-2</v>
      </c>
      <c r="L37" s="316">
        <f>SUM($K$30:K37)*100/$I37</f>
        <v>7.5792639928723995</v>
      </c>
      <c r="M37" s="315">
        <f t="shared" si="20"/>
        <v>1.76925339582116E-2</v>
      </c>
      <c r="N37" s="317">
        <f>SUM($M$30:M37)*100/$I37</f>
        <v>2.7560959974081451</v>
      </c>
      <c r="O37" s="274">
        <v>0.5</v>
      </c>
      <c r="P37" s="282">
        <f t="shared" si="17"/>
        <v>10.835359990280544</v>
      </c>
    </row>
    <row r="38" spans="1:16" x14ac:dyDescent="0.2">
      <c r="A38" s="313">
        <v>9</v>
      </c>
      <c r="B38" s="314">
        <f t="shared" si="18"/>
        <v>0.2724905250390624</v>
      </c>
      <c r="C38" s="315">
        <f t="shared" si="14"/>
        <v>4.0873578755859362E-2</v>
      </c>
      <c r="D38" s="316">
        <f>SUM($C$30:C38)*100/$A38</f>
        <v>8.5375894857421866</v>
      </c>
      <c r="E38" s="315">
        <f t="shared" si="15"/>
        <v>1.0899621001562497E-2</v>
      </c>
      <c r="F38" s="317">
        <f>SUM($E$30:E38)*100/$A38</f>
        <v>2.2766905295312494</v>
      </c>
      <c r="I38" s="313">
        <v>9</v>
      </c>
      <c r="J38" s="314">
        <f t="shared" si="19"/>
        <v>0.39365888057020804</v>
      </c>
      <c r="K38" s="315">
        <f t="shared" si="16"/>
        <v>4.3302476862722886E-2</v>
      </c>
      <c r="L38" s="316">
        <f>SUM($K$30:K38)*100/$I38</f>
        <v>7.218262181027943</v>
      </c>
      <c r="M38" s="315">
        <f t="shared" si="20"/>
        <v>1.574635522280832E-2</v>
      </c>
      <c r="N38" s="317">
        <f>SUM($M$30:M38)*100/$I38</f>
        <v>2.6248226112828883</v>
      </c>
      <c r="O38" s="274">
        <v>0.5</v>
      </c>
      <c r="P38" s="282">
        <f t="shared" si="17"/>
        <v>10.343084792310831</v>
      </c>
    </row>
    <row r="39" spans="1:16" ht="15" x14ac:dyDescent="0.25">
      <c r="A39" s="321">
        <v>10</v>
      </c>
      <c r="B39" s="314">
        <f t="shared" si="18"/>
        <v>0.23161694628320303</v>
      </c>
      <c r="C39" s="315">
        <f t="shared" si="14"/>
        <v>3.4742541942480457E-2</v>
      </c>
      <c r="D39" s="322">
        <f>SUM($C$30:C39)*100/$A39</f>
        <v>8.0312559565927728</v>
      </c>
      <c r="E39" s="315">
        <f t="shared" si="15"/>
        <v>9.2646778513281215E-3</v>
      </c>
      <c r="F39" s="323">
        <f>SUM($E$30:E39)*100/$A39</f>
        <v>2.1416682550914059</v>
      </c>
      <c r="I39" s="318">
        <v>10</v>
      </c>
      <c r="J39" s="314">
        <f t="shared" si="19"/>
        <v>0.35035640370748516</v>
      </c>
      <c r="K39" s="315">
        <f t="shared" si="16"/>
        <v>3.8539204407823366E-2</v>
      </c>
      <c r="L39" s="319">
        <f>SUM($K$30:K39)*100/$I39</f>
        <v>6.8818280070033824</v>
      </c>
      <c r="M39" s="315">
        <f t="shared" si="20"/>
        <v>1.4014256148299407E-2</v>
      </c>
      <c r="N39" s="320">
        <f>SUM($M$30:M39)*100/$I39</f>
        <v>2.5024829116375935</v>
      </c>
      <c r="O39" s="274">
        <v>0.5</v>
      </c>
      <c r="P39" s="282">
        <f t="shared" si="17"/>
        <v>9.8843109186409759</v>
      </c>
    </row>
    <row r="40" spans="1:16" x14ac:dyDescent="0.2">
      <c r="A40" s="313">
        <v>11</v>
      </c>
      <c r="B40" s="314">
        <f t="shared" si="18"/>
        <v>0.19687440434072256</v>
      </c>
      <c r="C40" s="315">
        <f t="shared" si="14"/>
        <v>2.9531160651108387E-2</v>
      </c>
      <c r="D40" s="316">
        <f>SUM($C$30:C40)*100/$A40</f>
        <v>7.5696068755489616</v>
      </c>
      <c r="E40" s="315">
        <f t="shared" si="15"/>
        <v>7.8749761736289035E-3</v>
      </c>
      <c r="F40" s="317">
        <f>SUM($E$30:E40)*100/$A40</f>
        <v>2.0185618334797226</v>
      </c>
      <c r="I40" s="313">
        <v>11</v>
      </c>
      <c r="J40" s="314">
        <f t="shared" si="19"/>
        <v>0.31181719929966178</v>
      </c>
      <c r="K40" s="315">
        <f t="shared" si="16"/>
        <v>3.4299891922962795E-2</v>
      </c>
      <c r="L40" s="316">
        <f>SUM($K$30:K40)*100/$I40</f>
        <v>6.568024478393645</v>
      </c>
      <c r="M40" s="315">
        <f t="shared" si="20"/>
        <v>1.2472687971986472E-2</v>
      </c>
      <c r="N40" s="317">
        <f>SUM($M$30:M40)*100/$I40</f>
        <v>2.3883725375976894</v>
      </c>
      <c r="O40" s="274">
        <v>0.5</v>
      </c>
      <c r="P40" s="282">
        <f t="shared" si="17"/>
        <v>9.4563970159913353</v>
      </c>
    </row>
    <row r="41" spans="1:16" ht="13.5" thickBot="1" x14ac:dyDescent="0.25">
      <c r="A41" s="347">
        <v>12</v>
      </c>
      <c r="B41" s="325">
        <f t="shared" si="18"/>
        <v>0.16734324368961417</v>
      </c>
      <c r="C41" s="326">
        <f t="shared" si="14"/>
        <v>2.5101486553442128E-2</v>
      </c>
      <c r="D41" s="348">
        <f>SUM($C$30:C41)*100/$A41</f>
        <v>7.1479853571985652</v>
      </c>
      <c r="E41" s="326">
        <f t="shared" si="15"/>
        <v>6.693729747584567E-3</v>
      </c>
      <c r="F41" s="349">
        <f>SUM($E$30:E41)*100/$A41</f>
        <v>1.9061294285862838</v>
      </c>
      <c r="I41" s="313">
        <v>12</v>
      </c>
      <c r="J41" s="314">
        <f t="shared" si="19"/>
        <v>0.277517307376699</v>
      </c>
      <c r="K41" s="315">
        <f t="shared" si="16"/>
        <v>3.0526903811436891E-2</v>
      </c>
      <c r="L41" s="316">
        <f>SUM($K$30:K41)*100/$I41</f>
        <v>6.2750799702894824</v>
      </c>
      <c r="M41" s="315">
        <f t="shared" si="20"/>
        <v>1.110069229506796E-2</v>
      </c>
      <c r="N41" s="317">
        <f>SUM($M$30:M41)*100/$I41</f>
        <v>2.2818472619234478</v>
      </c>
      <c r="O41" s="274">
        <v>0.5</v>
      </c>
      <c r="P41" s="282">
        <f t="shared" si="17"/>
        <v>9.0569272322129297</v>
      </c>
    </row>
    <row r="42" spans="1:16" x14ac:dyDescent="0.2">
      <c r="A42" s="313">
        <v>13</v>
      </c>
      <c r="B42" s="314">
        <f t="shared" si="18"/>
        <v>0.14224175713617204</v>
      </c>
      <c r="C42" s="315">
        <f>B42*$C$26/100</f>
        <v>2.1336263570425808E-2</v>
      </c>
      <c r="D42" s="316">
        <f>SUM($C$30:C42)*100/$A42</f>
        <v>6.7622654341096444</v>
      </c>
      <c r="E42" s="315">
        <f>B42*$F$2</f>
        <v>5.6896702854468814E-3</v>
      </c>
      <c r="F42" s="317">
        <f>SUM($E$30:E42)*100/$A42</f>
        <v>1.8032707824292378</v>
      </c>
      <c r="I42" s="313">
        <v>13</v>
      </c>
      <c r="J42" s="314">
        <f t="shared" si="19"/>
        <v>0.24699040356526211</v>
      </c>
      <c r="K42" s="315">
        <f t="shared" si="16"/>
        <v>2.7168944392178832E-2</v>
      </c>
      <c r="L42" s="316">
        <f>SUM($K$30:K42)*100/$I42</f>
        <v>6.0013733909762825</v>
      </c>
      <c r="M42" s="315">
        <f t="shared" si="20"/>
        <v>9.879616142610485E-3</v>
      </c>
      <c r="N42" s="317">
        <f>SUM($M$30:M42)*100/$I42</f>
        <v>2.1823175967186477</v>
      </c>
      <c r="O42" s="274">
        <v>0.5</v>
      </c>
      <c r="P42" s="282">
        <f t="shared" si="17"/>
        <v>8.6836909876949306</v>
      </c>
    </row>
    <row r="43" spans="1:16" x14ac:dyDescent="0.2">
      <c r="A43" s="313">
        <v>14</v>
      </c>
      <c r="B43" s="314">
        <f t="shared" si="18"/>
        <v>0.12090549356574623</v>
      </c>
      <c r="C43" s="315">
        <f>B43*$C$26/100</f>
        <v>1.8135824034861935E-2</v>
      </c>
      <c r="D43" s="316">
        <f>SUM($C$30:C43)*100/$A43</f>
        <v>6.4087880747793964</v>
      </c>
      <c r="E43" s="315">
        <f>B43*$F$2</f>
        <v>4.8362197426298492E-3</v>
      </c>
      <c r="F43" s="317">
        <f>SUM($E$30:E43)*100/$A43</f>
        <v>1.7090101532745055</v>
      </c>
      <c r="I43" s="313">
        <v>14</v>
      </c>
      <c r="J43" s="314">
        <f t="shared" si="19"/>
        <v>0.21982145917308327</v>
      </c>
      <c r="K43" s="315">
        <f t="shared" si="16"/>
        <v>2.4180360509039159E-2</v>
      </c>
      <c r="L43" s="316">
        <f>SUM($K$30:K43)*100/$I43</f>
        <v>5.7454207238282562</v>
      </c>
      <c r="M43" s="315">
        <f t="shared" si="20"/>
        <v>8.7928583669233309E-3</v>
      </c>
      <c r="N43" s="317">
        <f>SUM($M$30:M43)*100/$I43</f>
        <v>2.0892438995739111</v>
      </c>
      <c r="O43" s="274">
        <v>0.5</v>
      </c>
      <c r="P43" s="282">
        <f t="shared" si="17"/>
        <v>8.3346646234021673</v>
      </c>
    </row>
    <row r="44" spans="1:16" ht="13.5" thickBot="1" x14ac:dyDescent="0.25">
      <c r="A44" s="347">
        <v>15</v>
      </c>
      <c r="B44" s="325">
        <f t="shared" si="18"/>
        <v>0.10276966953088429</v>
      </c>
      <c r="C44" s="326">
        <f>B44*$C$26/100</f>
        <v>1.5415450429632643E-2</v>
      </c>
      <c r="D44" s="348">
        <f>SUM($C$30:C44)*100/$A44</f>
        <v>6.0843052059916554</v>
      </c>
      <c r="E44" s="326">
        <f>B44*$F$2</f>
        <v>4.1107867812353715E-3</v>
      </c>
      <c r="F44" s="349">
        <f>SUM($E$30:E44)*100/$A44</f>
        <v>1.6224813882644409</v>
      </c>
      <c r="I44" s="347">
        <v>15</v>
      </c>
      <c r="J44" s="314">
        <f t="shared" si="19"/>
        <v>0.19564109866404411</v>
      </c>
      <c r="K44" s="315">
        <f t="shared" si="16"/>
        <v>2.1520520853044851E-2</v>
      </c>
      <c r="L44" s="316">
        <f>SUM($K$30:K44)*100/$I44</f>
        <v>5.505862814593339</v>
      </c>
      <c r="M44" s="315">
        <f t="shared" si="20"/>
        <v>7.8256439465617649E-3</v>
      </c>
      <c r="N44" s="317">
        <f>SUM($M$30:M44)*100/$I44</f>
        <v>2.0021319325793958</v>
      </c>
      <c r="O44" s="274">
        <v>0.5</v>
      </c>
      <c r="P44" s="282">
        <f t="shared" si="17"/>
        <v>8.0079947471727344</v>
      </c>
    </row>
    <row r="45" spans="1:16" ht="13.5" thickBot="1" x14ac:dyDescent="0.25">
      <c r="A45" s="333"/>
      <c r="B45" s="333"/>
      <c r="C45" s="333"/>
      <c r="D45" s="333"/>
      <c r="E45" s="333"/>
      <c r="F45" s="333"/>
      <c r="I45" s="333"/>
      <c r="J45" s="333"/>
      <c r="K45" s="333"/>
      <c r="L45" s="333"/>
      <c r="M45" s="333"/>
      <c r="N45" s="333"/>
    </row>
    <row r="46" spans="1:16" ht="13.5" thickBot="1" x14ac:dyDescent="0.25">
      <c r="A46" s="336" t="s">
        <v>213</v>
      </c>
      <c r="B46" s="337"/>
      <c r="C46" s="338">
        <v>20</v>
      </c>
      <c r="D46" s="339"/>
      <c r="E46" s="339" t="s">
        <v>214</v>
      </c>
      <c r="F46" s="340">
        <f>F2</f>
        <v>0.04</v>
      </c>
      <c r="I46" s="336" t="s">
        <v>213</v>
      </c>
      <c r="J46" s="337"/>
      <c r="K46" s="338">
        <v>12</v>
      </c>
      <c r="L46" s="353"/>
      <c r="M46" s="339" t="s">
        <v>214</v>
      </c>
      <c r="N46" s="340">
        <f>F2</f>
        <v>0.04</v>
      </c>
    </row>
    <row r="47" spans="1:16" x14ac:dyDescent="0.2">
      <c r="A47" s="341"/>
      <c r="B47" s="342"/>
      <c r="C47" s="342"/>
      <c r="D47" s="342"/>
      <c r="E47" s="342"/>
      <c r="F47" s="343"/>
      <c r="I47" s="307"/>
      <c r="J47" s="308"/>
      <c r="K47" s="308"/>
      <c r="L47" s="308"/>
      <c r="M47" s="308"/>
      <c r="N47" s="309"/>
    </row>
    <row r="48" spans="1:16" x14ac:dyDescent="0.2">
      <c r="A48" s="310" t="s">
        <v>216</v>
      </c>
      <c r="B48" s="311" t="s">
        <v>217</v>
      </c>
      <c r="C48" s="311" t="s">
        <v>218</v>
      </c>
      <c r="D48" s="311" t="s">
        <v>219</v>
      </c>
      <c r="E48" s="311" t="s">
        <v>249</v>
      </c>
      <c r="F48" s="312" t="s">
        <v>220</v>
      </c>
      <c r="I48" s="310" t="s">
        <v>216</v>
      </c>
      <c r="J48" s="311" t="s">
        <v>217</v>
      </c>
      <c r="K48" s="311" t="s">
        <v>218</v>
      </c>
      <c r="L48" s="311" t="s">
        <v>219</v>
      </c>
      <c r="M48" s="311" t="s">
        <v>249</v>
      </c>
      <c r="N48" s="312" t="s">
        <v>220</v>
      </c>
    </row>
    <row r="49" spans="1:16" x14ac:dyDescent="0.2">
      <c r="A49" s="310" t="s">
        <v>222</v>
      </c>
      <c r="B49" s="311" t="s">
        <v>223</v>
      </c>
      <c r="C49" s="311" t="s">
        <v>224</v>
      </c>
      <c r="D49" s="311" t="s">
        <v>225</v>
      </c>
      <c r="E49" s="311" t="s">
        <v>224</v>
      </c>
      <c r="F49" s="312" t="s">
        <v>225</v>
      </c>
      <c r="I49" s="310" t="s">
        <v>222</v>
      </c>
      <c r="J49" s="311" t="s">
        <v>223</v>
      </c>
      <c r="K49" s="311" t="s">
        <v>224</v>
      </c>
      <c r="L49" s="311" t="s">
        <v>225</v>
      </c>
      <c r="M49" s="311" t="s">
        <v>224</v>
      </c>
      <c r="N49" s="312" t="s">
        <v>225</v>
      </c>
    </row>
    <row r="50" spans="1:16" x14ac:dyDescent="0.2">
      <c r="A50" s="313">
        <v>1</v>
      </c>
      <c r="B50" s="314">
        <v>1</v>
      </c>
      <c r="C50" s="315">
        <f>B50*$C$46/100</f>
        <v>0.2</v>
      </c>
      <c r="D50" s="316">
        <f>C50*100</f>
        <v>20</v>
      </c>
      <c r="E50" s="315">
        <f>B50*$F$2</f>
        <v>0.04</v>
      </c>
      <c r="F50" s="317">
        <f>SUM($E$50:E50)*100/$A50</f>
        <v>4</v>
      </c>
      <c r="I50" s="313">
        <v>1</v>
      </c>
      <c r="J50" s="314">
        <v>1</v>
      </c>
      <c r="K50" s="315">
        <f>J50*$K$46/100</f>
        <v>0.12</v>
      </c>
      <c r="L50" s="316">
        <f>K50*100</f>
        <v>12</v>
      </c>
      <c r="M50" s="315">
        <f>J50*$N$46</f>
        <v>0.04</v>
      </c>
      <c r="N50" s="317">
        <f>SUM($M$50:M50)*100/$I50</f>
        <v>4</v>
      </c>
      <c r="O50" s="274">
        <v>0.5</v>
      </c>
      <c r="P50" s="282">
        <f>O50+L50+N50</f>
        <v>16.5</v>
      </c>
    </row>
    <row r="51" spans="1:16" x14ac:dyDescent="0.2">
      <c r="A51" s="313">
        <v>2</v>
      </c>
      <c r="B51" s="314">
        <f>B50-(B50*$C$46/100)</f>
        <v>0.8</v>
      </c>
      <c r="C51" s="315">
        <f t="shared" ref="C51:C61" si="21">B51*$C$46/100</f>
        <v>0.16</v>
      </c>
      <c r="D51" s="316">
        <f>SUM($C$50:C51)*100/$A51</f>
        <v>18</v>
      </c>
      <c r="E51" s="315">
        <f t="shared" ref="E51:E61" si="22">B51*$F$2</f>
        <v>3.2000000000000001E-2</v>
      </c>
      <c r="F51" s="317">
        <f>SUM($E$50:E51)*100/$A51</f>
        <v>3.6000000000000005</v>
      </c>
      <c r="I51" s="313">
        <v>2</v>
      </c>
      <c r="J51" s="314">
        <f>J50-(J50*$K$46/100)</f>
        <v>0.88</v>
      </c>
      <c r="K51" s="315">
        <f>J51*$K$46/100</f>
        <v>0.1056</v>
      </c>
      <c r="L51" s="316">
        <f>SUM($K$50:K51)*100/$I51</f>
        <v>11.28</v>
      </c>
      <c r="M51" s="315">
        <f t="shared" ref="M51:M64" si="23">J51*$N$46</f>
        <v>3.5200000000000002E-2</v>
      </c>
      <c r="N51" s="317">
        <f>SUM($M$50:M51)*100/$I51</f>
        <v>3.7600000000000002</v>
      </c>
      <c r="O51" s="274">
        <v>0.5</v>
      </c>
      <c r="P51" s="282">
        <f t="shared" ref="P51:P64" si="24">O51+L51+N51</f>
        <v>15.54</v>
      </c>
    </row>
    <row r="52" spans="1:16" x14ac:dyDescent="0.2">
      <c r="A52" s="313">
        <v>3</v>
      </c>
      <c r="B52" s="314">
        <f t="shared" ref="B52:B61" si="25">B51-(B51*$C$46/100)</f>
        <v>0.64</v>
      </c>
      <c r="C52" s="315">
        <f t="shared" si="21"/>
        <v>0.128</v>
      </c>
      <c r="D52" s="316">
        <f>SUM($C$50:C52)*100/$A52</f>
        <v>16.266666666666666</v>
      </c>
      <c r="E52" s="315">
        <f t="shared" si="22"/>
        <v>2.5600000000000001E-2</v>
      </c>
      <c r="F52" s="317">
        <f>SUM($E$50:E52)*100/$A52</f>
        <v>3.2533333333333334</v>
      </c>
      <c r="I52" s="313">
        <v>3</v>
      </c>
      <c r="J52" s="314">
        <f t="shared" ref="J52:J64" si="26">J51-(J51*$K$46/100)</f>
        <v>0.77439999999999998</v>
      </c>
      <c r="K52" s="315">
        <f t="shared" ref="K52:K64" si="27">J52*$K$46/100</f>
        <v>9.2927999999999997E-2</v>
      </c>
      <c r="L52" s="316">
        <f>SUM($K$50:K52)*100/$I52</f>
        <v>10.617599999999999</v>
      </c>
      <c r="M52" s="315">
        <f t="shared" si="23"/>
        <v>3.0976E-2</v>
      </c>
      <c r="N52" s="317">
        <f>SUM($M$50:M52)*100/$I52</f>
        <v>3.5392000000000006</v>
      </c>
      <c r="O52" s="274">
        <v>0.5</v>
      </c>
      <c r="P52" s="282">
        <f t="shared" si="24"/>
        <v>14.6568</v>
      </c>
    </row>
    <row r="53" spans="1:16" x14ac:dyDescent="0.2">
      <c r="A53" s="313">
        <v>4</v>
      </c>
      <c r="B53" s="314">
        <f t="shared" si="25"/>
        <v>0.51200000000000001</v>
      </c>
      <c r="C53" s="315">
        <f t="shared" si="21"/>
        <v>0.1024</v>
      </c>
      <c r="D53" s="316">
        <f>SUM($C$50:C53)*100/$A53</f>
        <v>14.760000000000002</v>
      </c>
      <c r="E53" s="315">
        <f t="shared" si="22"/>
        <v>2.0480000000000002E-2</v>
      </c>
      <c r="F53" s="317">
        <f>SUM($E$50:E53)*100/$A53</f>
        <v>2.952</v>
      </c>
      <c r="I53" s="313">
        <v>4</v>
      </c>
      <c r="J53" s="314">
        <f t="shared" si="26"/>
        <v>0.68147199999999997</v>
      </c>
      <c r="K53" s="315">
        <f t="shared" si="27"/>
        <v>8.1776639999999998E-2</v>
      </c>
      <c r="L53" s="316">
        <f>SUM($K$50:K53)*100/$I53</f>
        <v>10.007616000000001</v>
      </c>
      <c r="M53" s="315">
        <f t="shared" si="23"/>
        <v>2.7258879999999999E-2</v>
      </c>
      <c r="N53" s="317">
        <f>SUM($M$50:M53)*100/$I53</f>
        <v>3.3358720000000002</v>
      </c>
      <c r="O53" s="274">
        <v>0.5</v>
      </c>
      <c r="P53" s="282">
        <f t="shared" si="24"/>
        <v>13.843488000000001</v>
      </c>
    </row>
    <row r="54" spans="1:16" ht="15" x14ac:dyDescent="0.25">
      <c r="A54" s="344">
        <v>5</v>
      </c>
      <c r="B54" s="314">
        <f t="shared" si="25"/>
        <v>0.40960000000000002</v>
      </c>
      <c r="C54" s="315">
        <f t="shared" si="21"/>
        <v>8.1920000000000007E-2</v>
      </c>
      <c r="D54" s="345">
        <f>SUM($C$50:C54)*100/$A54</f>
        <v>13.446400000000001</v>
      </c>
      <c r="E54" s="315">
        <f t="shared" si="22"/>
        <v>1.6384000000000003E-2</v>
      </c>
      <c r="F54" s="346">
        <f>SUM($E$50:E54)*100/$A54</f>
        <v>2.6892800000000001</v>
      </c>
      <c r="I54" s="313">
        <v>5</v>
      </c>
      <c r="J54" s="314">
        <f t="shared" si="26"/>
        <v>0.59969536000000001</v>
      </c>
      <c r="K54" s="315">
        <f t="shared" si="27"/>
        <v>7.1963443199999991E-2</v>
      </c>
      <c r="L54" s="316">
        <f>SUM($K$50:K54)*100/$I54</f>
        <v>9.445361664</v>
      </c>
      <c r="M54" s="315">
        <f t="shared" si="23"/>
        <v>2.3987814400000002E-2</v>
      </c>
      <c r="N54" s="317">
        <f>SUM($M$50:M54)*100/$I54</f>
        <v>3.1484538880000001</v>
      </c>
      <c r="O54" s="274">
        <v>0.5</v>
      </c>
      <c r="P54" s="282">
        <f t="shared" si="24"/>
        <v>13.093815552000001</v>
      </c>
    </row>
    <row r="55" spans="1:16" x14ac:dyDescent="0.2">
      <c r="A55" s="313">
        <v>6</v>
      </c>
      <c r="B55" s="314">
        <f t="shared" si="25"/>
        <v>0.32768000000000003</v>
      </c>
      <c r="C55" s="315">
        <f t="shared" si="21"/>
        <v>6.5535999999999997E-2</v>
      </c>
      <c r="D55" s="316">
        <f>SUM($C$50:C55)*100/$A55</f>
        <v>12.297600000000001</v>
      </c>
      <c r="E55" s="315">
        <f t="shared" si="22"/>
        <v>1.3107200000000001E-2</v>
      </c>
      <c r="F55" s="317">
        <f>SUM($E$50:E55)*100/$A55</f>
        <v>2.4595199999999999</v>
      </c>
      <c r="I55" s="313">
        <v>6</v>
      </c>
      <c r="J55" s="314">
        <f t="shared" si="26"/>
        <v>0.52773191679999998</v>
      </c>
      <c r="K55" s="315">
        <f t="shared" si="27"/>
        <v>6.3327830015999995E-2</v>
      </c>
      <c r="L55" s="316">
        <f>SUM($K$50:K55)*100/$I55</f>
        <v>8.9265985535999999</v>
      </c>
      <c r="M55" s="315">
        <f t="shared" si="23"/>
        <v>2.1109276672000001E-2</v>
      </c>
      <c r="N55" s="317">
        <f>SUM($M$50:M55)*100/$I55</f>
        <v>2.9755328512000001</v>
      </c>
      <c r="O55" s="274">
        <v>0.5</v>
      </c>
      <c r="P55" s="282">
        <f t="shared" si="24"/>
        <v>12.4021314048</v>
      </c>
    </row>
    <row r="56" spans="1:16" ht="15" x14ac:dyDescent="0.25">
      <c r="A56" s="318">
        <v>7</v>
      </c>
      <c r="B56" s="314">
        <f t="shared" si="25"/>
        <v>0.26214400000000004</v>
      </c>
      <c r="C56" s="315">
        <f t="shared" si="21"/>
        <v>5.2428800000000012E-2</v>
      </c>
      <c r="D56" s="319">
        <f>SUM($C$50:C56)*100/$A56</f>
        <v>11.289782857142859</v>
      </c>
      <c r="E56" s="315">
        <f t="shared" si="22"/>
        <v>1.0485760000000002E-2</v>
      </c>
      <c r="F56" s="320">
        <f>SUM($E$50:E56)*100/$A56</f>
        <v>2.2579565714285716</v>
      </c>
      <c r="I56" s="313">
        <v>7</v>
      </c>
      <c r="J56" s="314">
        <f t="shared" si="26"/>
        <v>0.46440408678399997</v>
      </c>
      <c r="K56" s="315">
        <f t="shared" si="27"/>
        <v>5.5728490414079991E-2</v>
      </c>
      <c r="L56" s="316">
        <f>SUM($K$50:K56)*100/$I56</f>
        <v>8.447491480429715</v>
      </c>
      <c r="M56" s="315">
        <f t="shared" si="23"/>
        <v>1.8576163471359999E-2</v>
      </c>
      <c r="N56" s="317">
        <f>SUM($M$50:M56)*100/$I56</f>
        <v>2.8158304934765717</v>
      </c>
      <c r="O56" s="274">
        <v>0.5</v>
      </c>
      <c r="P56" s="282">
        <f t="shared" si="24"/>
        <v>11.763321973906287</v>
      </c>
    </row>
    <row r="57" spans="1:16" ht="15" x14ac:dyDescent="0.25">
      <c r="A57" s="313">
        <v>8</v>
      </c>
      <c r="B57" s="314">
        <f t="shared" si="25"/>
        <v>0.20971520000000005</v>
      </c>
      <c r="C57" s="315">
        <f t="shared" si="21"/>
        <v>4.1943040000000008E-2</v>
      </c>
      <c r="D57" s="316">
        <f>SUM($C$50:C57)*100/$A57</f>
        <v>10.402848000000002</v>
      </c>
      <c r="E57" s="315">
        <f t="shared" si="22"/>
        <v>8.3886080000000023E-3</v>
      </c>
      <c r="F57" s="317">
        <f>SUM($E$50:E57)*100/$A57</f>
        <v>2.0805696</v>
      </c>
      <c r="I57" s="318">
        <v>8</v>
      </c>
      <c r="J57" s="314">
        <f t="shared" si="26"/>
        <v>0.40867559636991996</v>
      </c>
      <c r="K57" s="315">
        <f t="shared" si="27"/>
        <v>4.9041071564390394E-2</v>
      </c>
      <c r="L57" s="319">
        <f>SUM($K$50:K57)*100/$I57</f>
        <v>8.0045684399308801</v>
      </c>
      <c r="M57" s="315">
        <f t="shared" si="23"/>
        <v>1.6347023854796798E-2</v>
      </c>
      <c r="N57" s="320">
        <f>SUM($M$50:M57)*100/$I57</f>
        <v>2.6681894799769603</v>
      </c>
      <c r="O57" s="274">
        <v>0.5</v>
      </c>
      <c r="P57" s="282">
        <f t="shared" si="24"/>
        <v>11.172757919907841</v>
      </c>
    </row>
    <row r="58" spans="1:16" x14ac:dyDescent="0.2">
      <c r="A58" s="313">
        <v>9</v>
      </c>
      <c r="B58" s="314">
        <f t="shared" si="25"/>
        <v>0.16777216000000003</v>
      </c>
      <c r="C58" s="315">
        <f t="shared" si="21"/>
        <v>3.3554432000000009E-2</v>
      </c>
      <c r="D58" s="316">
        <f>SUM($C$50:C58)*100/$A58</f>
        <v>9.6198030222222233</v>
      </c>
      <c r="E58" s="315">
        <f t="shared" si="22"/>
        <v>6.7108864000000011E-3</v>
      </c>
      <c r="F58" s="317">
        <f>SUM($E$50:E58)*100/$A58</f>
        <v>1.9239606044444446</v>
      </c>
      <c r="I58" s="313">
        <v>9</v>
      </c>
      <c r="J58" s="314">
        <f t="shared" si="26"/>
        <v>0.35963452480552954</v>
      </c>
      <c r="K58" s="315">
        <f t="shared" si="27"/>
        <v>4.315614297666355E-2</v>
      </c>
      <c r="L58" s="316">
        <f>SUM($K$50:K58)*100/$I58</f>
        <v>7.5946846463459332</v>
      </c>
      <c r="M58" s="315">
        <f t="shared" si="23"/>
        <v>1.4385380992221182E-2</v>
      </c>
      <c r="N58" s="317">
        <f>SUM($M$50:M58)*100/$I58</f>
        <v>2.531561548781978</v>
      </c>
      <c r="O58" s="274">
        <v>0.5</v>
      </c>
      <c r="P58" s="282">
        <f t="shared" si="24"/>
        <v>10.62624619512791</v>
      </c>
    </row>
    <row r="59" spans="1:16" ht="15" x14ac:dyDescent="0.25">
      <c r="A59" s="313">
        <v>10</v>
      </c>
      <c r="B59" s="314">
        <f t="shared" si="25"/>
        <v>0.13421772800000004</v>
      </c>
      <c r="C59" s="315">
        <f t="shared" si="21"/>
        <v>2.6843545600000008E-2</v>
      </c>
      <c r="D59" s="316">
        <f>SUM($C$50:C59)*100/$A59</f>
        <v>8.926258176000001</v>
      </c>
      <c r="E59" s="315">
        <f t="shared" si="22"/>
        <v>5.3687091200000014E-3</v>
      </c>
      <c r="F59" s="317">
        <f>SUM($E$50:E59)*100/$A59</f>
        <v>1.7852516352000003</v>
      </c>
      <c r="I59" s="321">
        <v>10</v>
      </c>
      <c r="J59" s="314">
        <f t="shared" si="26"/>
        <v>0.31647838182886601</v>
      </c>
      <c r="K59" s="315">
        <f t="shared" si="27"/>
        <v>3.7977405819463919E-2</v>
      </c>
      <c r="L59" s="322">
        <f>SUM($K$50:K59)*100/$I59</f>
        <v>7.2149902399059798</v>
      </c>
      <c r="M59" s="315">
        <f t="shared" si="23"/>
        <v>1.265913527315464E-2</v>
      </c>
      <c r="N59" s="323">
        <f>SUM($M$50:M59)*100/$I59</f>
        <v>2.4049967466353261</v>
      </c>
      <c r="O59" s="274">
        <v>0.5</v>
      </c>
      <c r="P59" s="282">
        <f t="shared" si="24"/>
        <v>10.119986986541306</v>
      </c>
    </row>
    <row r="60" spans="1:16" x14ac:dyDescent="0.2">
      <c r="A60" s="313">
        <v>11</v>
      </c>
      <c r="B60" s="314">
        <f t="shared" si="25"/>
        <v>0.10737418240000003</v>
      </c>
      <c r="C60" s="315">
        <f t="shared" si="21"/>
        <v>2.1474836480000006E-2</v>
      </c>
      <c r="D60" s="316">
        <f>SUM($C$50:C60)*100/$A60</f>
        <v>8.3100059461818194</v>
      </c>
      <c r="E60" s="315">
        <f t="shared" si="22"/>
        <v>4.2949672960000016E-3</v>
      </c>
      <c r="F60" s="317">
        <f>SUM($E$50:E60)*100/$A60</f>
        <v>1.6620011892363642</v>
      </c>
      <c r="I60" s="313">
        <v>11</v>
      </c>
      <c r="J60" s="314">
        <f t="shared" si="26"/>
        <v>0.2785009760094021</v>
      </c>
      <c r="K60" s="315">
        <f t="shared" si="27"/>
        <v>3.3420117121128252E-2</v>
      </c>
      <c r="L60" s="316">
        <f>SUM($K$50:K60)*100/$I60</f>
        <v>6.8629012828338745</v>
      </c>
      <c r="M60" s="315">
        <f t="shared" si="23"/>
        <v>1.1140039040376084E-2</v>
      </c>
      <c r="N60" s="317">
        <f>SUM($M$50:M60)*100/$I60</f>
        <v>2.2876337609446242</v>
      </c>
      <c r="O60" s="274">
        <v>0.5</v>
      </c>
      <c r="P60" s="282">
        <f t="shared" si="24"/>
        <v>9.6505350437784987</v>
      </c>
    </row>
    <row r="61" spans="1:16" ht="13.5" thickBot="1" x14ac:dyDescent="0.25">
      <c r="A61" s="347">
        <v>12</v>
      </c>
      <c r="B61" s="325">
        <f t="shared" si="25"/>
        <v>8.5899345920000023E-2</v>
      </c>
      <c r="C61" s="326">
        <f t="shared" si="21"/>
        <v>1.7179869184000007E-2</v>
      </c>
      <c r="D61" s="348">
        <f>SUM($C$50:C61)*100/$A61</f>
        <v>7.7606710272000017</v>
      </c>
      <c r="E61" s="326">
        <f t="shared" si="22"/>
        <v>3.435973836800001E-3</v>
      </c>
      <c r="F61" s="349">
        <f>SUM($E$50:E61)*100/$A61</f>
        <v>1.5521342054400005</v>
      </c>
      <c r="I61" s="313">
        <v>12</v>
      </c>
      <c r="J61" s="314">
        <f t="shared" si="26"/>
        <v>0.24508085888827386</v>
      </c>
      <c r="K61" s="315">
        <f t="shared" si="27"/>
        <v>2.9409703066592865E-2</v>
      </c>
      <c r="L61" s="316">
        <f>SUM($K$50:K61)*100/$I61</f>
        <v>6.536073701485992</v>
      </c>
      <c r="M61" s="315">
        <f t="shared" si="23"/>
        <v>9.8032343555309546E-3</v>
      </c>
      <c r="N61" s="317">
        <f>SUM($M$50:M61)*100/$I61</f>
        <v>2.1786912338286637</v>
      </c>
      <c r="O61" s="274">
        <v>0.5</v>
      </c>
      <c r="P61" s="282">
        <f t="shared" si="24"/>
        <v>9.2147649353146548</v>
      </c>
    </row>
    <row r="62" spans="1:16" x14ac:dyDescent="0.2">
      <c r="A62" s="333"/>
      <c r="B62" s="333"/>
      <c r="C62" s="333"/>
      <c r="D62" s="333"/>
      <c r="E62" s="333"/>
      <c r="F62" s="333"/>
      <c r="I62" s="313">
        <v>13</v>
      </c>
      <c r="J62" s="314">
        <f t="shared" si="26"/>
        <v>0.215671155821681</v>
      </c>
      <c r="K62" s="315">
        <f t="shared" si="27"/>
        <v>2.588053869860172E-2</v>
      </c>
      <c r="L62" s="316">
        <f>SUM($K$50:K62)*100/$I62</f>
        <v>6.2323798682840055</v>
      </c>
      <c r="M62" s="315">
        <f t="shared" si="23"/>
        <v>8.6268462328672399E-3</v>
      </c>
      <c r="N62" s="317">
        <f>SUM($M$50:M62)*100/$I62</f>
        <v>2.077459956094668</v>
      </c>
      <c r="O62" s="274">
        <v>0.5</v>
      </c>
      <c r="P62" s="282">
        <f t="shared" si="24"/>
        <v>8.809839824378674</v>
      </c>
    </row>
    <row r="63" spans="1:16" x14ac:dyDescent="0.2">
      <c r="A63" s="333"/>
      <c r="B63" s="333"/>
      <c r="C63" s="333"/>
      <c r="D63" s="333"/>
      <c r="E63" s="333"/>
      <c r="F63" s="333"/>
      <c r="I63" s="313">
        <v>14</v>
      </c>
      <c r="J63" s="314">
        <f t="shared" si="26"/>
        <v>0.18979061712307929</v>
      </c>
      <c r="K63" s="315">
        <f t="shared" si="27"/>
        <v>2.2774874054769512E-2</v>
      </c>
      <c r="L63" s="316">
        <f>SUM($K$50:K63)*100/$I63</f>
        <v>5.9498875495120744</v>
      </c>
      <c r="M63" s="315">
        <f t="shared" si="23"/>
        <v>7.5916246849231719E-3</v>
      </c>
      <c r="N63" s="317">
        <f>SUM($M$50:M63)*100/$I63</f>
        <v>1.9832958498373576</v>
      </c>
      <c r="O63" s="274">
        <v>0.5</v>
      </c>
      <c r="P63" s="282">
        <f t="shared" si="24"/>
        <v>8.4331833993494314</v>
      </c>
    </row>
    <row r="64" spans="1:16" ht="13.5" thickBot="1" x14ac:dyDescent="0.25">
      <c r="A64" s="333"/>
      <c r="B64" s="333"/>
      <c r="C64" s="333"/>
      <c r="D64" s="333"/>
      <c r="E64" s="333"/>
      <c r="F64" s="333"/>
      <c r="I64" s="347">
        <v>15</v>
      </c>
      <c r="J64" s="314">
        <f t="shared" si="26"/>
        <v>0.16701574306830977</v>
      </c>
      <c r="K64" s="315">
        <f t="shared" si="27"/>
        <v>2.0041889168197172E-2</v>
      </c>
      <c r="L64" s="316">
        <f>SUM($K$50:K64)*100/$I64</f>
        <v>5.6868409739992503</v>
      </c>
      <c r="M64" s="315">
        <f t="shared" si="23"/>
        <v>6.6806297227323909E-3</v>
      </c>
      <c r="N64" s="317">
        <f>SUM($M$50:M64)*100/$I64</f>
        <v>1.8956136579997496</v>
      </c>
      <c r="O64" s="274">
        <v>0.5</v>
      </c>
      <c r="P64" s="282">
        <f t="shared" si="24"/>
        <v>8.0824546319989992</v>
      </c>
    </row>
    <row r="65" spans="1:14" ht="13.5" thickBot="1" x14ac:dyDescent="0.25">
      <c r="A65" s="333"/>
      <c r="B65" s="333"/>
      <c r="C65" s="333"/>
      <c r="D65" s="333"/>
      <c r="E65" s="333"/>
      <c r="F65" s="333"/>
      <c r="I65" s="333"/>
      <c r="J65" s="333"/>
      <c r="K65" s="333"/>
      <c r="L65" s="333"/>
      <c r="M65" s="333"/>
      <c r="N65" s="333"/>
    </row>
    <row r="66" spans="1:14" ht="13.5" thickBot="1" x14ac:dyDescent="0.25">
      <c r="A66" s="336" t="s">
        <v>213</v>
      </c>
      <c r="B66" s="337"/>
      <c r="C66" s="338">
        <v>25</v>
      </c>
      <c r="D66" s="339"/>
      <c r="E66" s="339" t="s">
        <v>214</v>
      </c>
      <c r="F66" s="340">
        <f>F2</f>
        <v>0.04</v>
      </c>
      <c r="I66" s="336" t="s">
        <v>213</v>
      </c>
      <c r="J66" s="337"/>
      <c r="K66" s="338">
        <v>30</v>
      </c>
      <c r="L66" s="339"/>
      <c r="M66" s="339" t="s">
        <v>214</v>
      </c>
      <c r="N66" s="340">
        <f>N2</f>
        <v>0.04</v>
      </c>
    </row>
    <row r="67" spans="1:14" x14ac:dyDescent="0.2">
      <c r="A67" s="341"/>
      <c r="B67" s="342"/>
      <c r="C67" s="342"/>
      <c r="D67" s="342"/>
      <c r="E67" s="342"/>
      <c r="F67" s="343"/>
      <c r="I67" s="341"/>
      <c r="J67" s="342"/>
      <c r="K67" s="342"/>
      <c r="L67" s="342"/>
      <c r="M67" s="342"/>
      <c r="N67" s="343"/>
    </row>
    <row r="68" spans="1:14" x14ac:dyDescent="0.2">
      <c r="A68" s="310" t="s">
        <v>216</v>
      </c>
      <c r="B68" s="311" t="s">
        <v>217</v>
      </c>
      <c r="C68" s="311" t="s">
        <v>218</v>
      </c>
      <c r="D68" s="311" t="s">
        <v>219</v>
      </c>
      <c r="E68" s="311" t="s">
        <v>249</v>
      </c>
      <c r="F68" s="312" t="s">
        <v>220</v>
      </c>
      <c r="I68" s="310" t="s">
        <v>216</v>
      </c>
      <c r="J68" s="311" t="s">
        <v>217</v>
      </c>
      <c r="K68" s="311" t="s">
        <v>218</v>
      </c>
      <c r="L68" s="311" t="s">
        <v>219</v>
      </c>
      <c r="M68" s="311" t="s">
        <v>249</v>
      </c>
      <c r="N68" s="312" t="s">
        <v>220</v>
      </c>
    </row>
    <row r="69" spans="1:14" x14ac:dyDescent="0.2">
      <c r="A69" s="310" t="s">
        <v>222</v>
      </c>
      <c r="B69" s="311" t="s">
        <v>223</v>
      </c>
      <c r="C69" s="311" t="s">
        <v>224</v>
      </c>
      <c r="D69" s="311" t="s">
        <v>225</v>
      </c>
      <c r="E69" s="311" t="s">
        <v>224</v>
      </c>
      <c r="F69" s="312" t="s">
        <v>225</v>
      </c>
      <c r="I69" s="310" t="s">
        <v>222</v>
      </c>
      <c r="J69" s="311" t="s">
        <v>223</v>
      </c>
      <c r="K69" s="311" t="s">
        <v>224</v>
      </c>
      <c r="L69" s="311" t="s">
        <v>225</v>
      </c>
      <c r="M69" s="311" t="s">
        <v>224</v>
      </c>
      <c r="N69" s="312" t="s">
        <v>225</v>
      </c>
    </row>
    <row r="70" spans="1:14" x14ac:dyDescent="0.2">
      <c r="A70" s="313">
        <v>1</v>
      </c>
      <c r="B70" s="314">
        <v>1</v>
      </c>
      <c r="C70" s="315">
        <f>B70*$C$66/100</f>
        <v>0.25</v>
      </c>
      <c r="D70" s="316">
        <f>C70*100</f>
        <v>25</v>
      </c>
      <c r="E70" s="315">
        <f>B70*$F$2</f>
        <v>0.04</v>
      </c>
      <c r="F70" s="317">
        <f>SUM($E$70:E70)*100/$A70</f>
        <v>4</v>
      </c>
      <c r="I70" s="313">
        <v>1</v>
      </c>
      <c r="J70" s="314">
        <v>1</v>
      </c>
      <c r="K70" s="315">
        <f t="shared" ref="K70:K81" si="28">J70*$K$66/100</f>
        <v>0.3</v>
      </c>
      <c r="L70" s="316">
        <f>K70*100</f>
        <v>30</v>
      </c>
      <c r="M70" s="315">
        <f>J70*$F$2</f>
        <v>0.04</v>
      </c>
      <c r="N70" s="317">
        <f>SUM($M$70:M70)*100/$A70</f>
        <v>4</v>
      </c>
    </row>
    <row r="71" spans="1:14" x14ac:dyDescent="0.2">
      <c r="A71" s="313">
        <v>2</v>
      </c>
      <c r="B71" s="314">
        <f>B70-(B70*$C$66/100)</f>
        <v>0.75</v>
      </c>
      <c r="C71" s="315">
        <f t="shared" ref="C71:C81" si="29">B71*$C$66/100</f>
        <v>0.1875</v>
      </c>
      <c r="D71" s="316">
        <f>SUM($C$70:C71)*100/$A71</f>
        <v>21.875</v>
      </c>
      <c r="E71" s="315">
        <f t="shared" ref="E71:E81" si="30">B71*$F$2</f>
        <v>0.03</v>
      </c>
      <c r="F71" s="317">
        <f>SUM($E$70:E71)*100/$A71</f>
        <v>3.5000000000000004</v>
      </c>
      <c r="I71" s="313">
        <v>2</v>
      </c>
      <c r="J71" s="314">
        <f t="shared" ref="J71:J81" si="31">J70-(J70*$K$66/100)</f>
        <v>0.7</v>
      </c>
      <c r="K71" s="315">
        <f t="shared" si="28"/>
        <v>0.21</v>
      </c>
      <c r="L71" s="316">
        <f>SUM($K$70:K71)*100/$A71</f>
        <v>25.5</v>
      </c>
      <c r="M71" s="315">
        <f t="shared" ref="M71:M81" si="32">J71*$F$2</f>
        <v>2.7999999999999997E-2</v>
      </c>
      <c r="N71" s="317">
        <f>SUM($M$70:M71)*100/$A71</f>
        <v>3.4000000000000004</v>
      </c>
    </row>
    <row r="72" spans="1:14" x14ac:dyDescent="0.2">
      <c r="A72" s="313">
        <v>3</v>
      </c>
      <c r="B72" s="314">
        <f t="shared" ref="B72:B81" si="33">B71-(B71*$C$66/100)</f>
        <v>0.5625</v>
      </c>
      <c r="C72" s="315">
        <f t="shared" si="29"/>
        <v>0.140625</v>
      </c>
      <c r="D72" s="316">
        <f>SUM($C$70:C72)*100/$A72</f>
        <v>19.270833333333332</v>
      </c>
      <c r="E72" s="315">
        <f t="shared" si="30"/>
        <v>2.2499999999999999E-2</v>
      </c>
      <c r="F72" s="317">
        <f>SUM($E$70:E72)*100/$A72</f>
        <v>3.0833333333333335</v>
      </c>
      <c r="I72" s="313">
        <v>3</v>
      </c>
      <c r="J72" s="314">
        <f t="shared" si="31"/>
        <v>0.49</v>
      </c>
      <c r="K72" s="315">
        <f t="shared" si="28"/>
        <v>0.14699999999999999</v>
      </c>
      <c r="L72" s="316">
        <f>SUM($K$70:K72)*100/$A72</f>
        <v>21.900000000000002</v>
      </c>
      <c r="M72" s="315">
        <f t="shared" si="32"/>
        <v>1.9599999999999999E-2</v>
      </c>
      <c r="N72" s="317">
        <f>SUM($M$70:M72)*100/$A72</f>
        <v>2.9200000000000004</v>
      </c>
    </row>
    <row r="73" spans="1:14" x14ac:dyDescent="0.2">
      <c r="A73" s="313">
        <v>4</v>
      </c>
      <c r="B73" s="314">
        <f t="shared" si="33"/>
        <v>0.421875</v>
      </c>
      <c r="C73" s="315">
        <f t="shared" si="29"/>
        <v>0.10546875</v>
      </c>
      <c r="D73" s="316">
        <f>SUM($C$70:C73)*100/$A73</f>
        <v>17.08984375</v>
      </c>
      <c r="E73" s="315">
        <f t="shared" si="30"/>
        <v>1.6875000000000001E-2</v>
      </c>
      <c r="F73" s="317">
        <f>SUM($E$70:E73)*100/$A73</f>
        <v>2.734375</v>
      </c>
      <c r="I73" s="313">
        <v>4</v>
      </c>
      <c r="J73" s="314">
        <f t="shared" si="31"/>
        <v>0.34299999999999997</v>
      </c>
      <c r="K73" s="315">
        <f t="shared" si="28"/>
        <v>0.10289999999999999</v>
      </c>
      <c r="L73" s="316">
        <f>SUM($K$70:K73)*100/$A73</f>
        <v>18.997500000000002</v>
      </c>
      <c r="M73" s="315">
        <f t="shared" si="32"/>
        <v>1.372E-2</v>
      </c>
      <c r="N73" s="317">
        <f>SUM($M$70:M73)*100/$A73</f>
        <v>2.5330000000000004</v>
      </c>
    </row>
    <row r="74" spans="1:14" x14ac:dyDescent="0.2">
      <c r="A74" s="350">
        <v>5</v>
      </c>
      <c r="B74" s="314">
        <f t="shared" si="33"/>
        <v>0.31640625</v>
      </c>
      <c r="C74" s="315">
        <f t="shared" si="29"/>
        <v>7.91015625E-2</v>
      </c>
      <c r="D74" s="351">
        <f>SUM($C$70:C74)*100/$A74</f>
        <v>15.25390625</v>
      </c>
      <c r="E74" s="315">
        <f t="shared" si="30"/>
        <v>1.2656250000000001E-2</v>
      </c>
      <c r="F74" s="352">
        <f>SUM($E$70:E74)*100/$A74</f>
        <v>2.4406249999999998</v>
      </c>
      <c r="I74" s="313">
        <v>5</v>
      </c>
      <c r="J74" s="314">
        <f t="shared" si="31"/>
        <v>0.24009999999999998</v>
      </c>
      <c r="K74" s="315">
        <f t="shared" si="28"/>
        <v>7.2029999999999997E-2</v>
      </c>
      <c r="L74" s="316">
        <f>SUM($K$70:K74)*100/$A74</f>
        <v>16.638600000000004</v>
      </c>
      <c r="M74" s="315">
        <f t="shared" si="32"/>
        <v>9.6039999999999997E-3</v>
      </c>
      <c r="N74" s="317">
        <f>SUM($M$70:M74)*100/$A74</f>
        <v>2.2184800000000005</v>
      </c>
    </row>
    <row r="75" spans="1:14" x14ac:dyDescent="0.2">
      <c r="A75" s="313">
        <v>6</v>
      </c>
      <c r="B75" s="314">
        <f t="shared" si="33"/>
        <v>0.2373046875</v>
      </c>
      <c r="C75" s="315">
        <f t="shared" si="29"/>
        <v>5.9326171875E-2</v>
      </c>
      <c r="D75" s="316">
        <f>SUM($C$70:C75)*100/$A75</f>
        <v>13.700358072916666</v>
      </c>
      <c r="E75" s="315">
        <f t="shared" si="30"/>
        <v>9.4921875000000006E-3</v>
      </c>
      <c r="F75" s="317">
        <f>SUM($E$70:E75)*100/$A75</f>
        <v>2.1920572916666665</v>
      </c>
      <c r="I75" s="313">
        <v>6</v>
      </c>
      <c r="J75" s="314">
        <f t="shared" si="31"/>
        <v>0.16807</v>
      </c>
      <c r="K75" s="315">
        <f t="shared" si="28"/>
        <v>5.0420999999999994E-2</v>
      </c>
      <c r="L75" s="316">
        <f>SUM($K$70:K75)*100/$A75</f>
        <v>14.705850000000003</v>
      </c>
      <c r="M75" s="315">
        <f t="shared" si="32"/>
        <v>6.7228000000000001E-3</v>
      </c>
      <c r="N75" s="317">
        <f>SUM($M$70:M75)*100/$A75</f>
        <v>1.96078</v>
      </c>
    </row>
    <row r="76" spans="1:14" x14ac:dyDescent="0.2">
      <c r="A76" s="313">
        <v>7</v>
      </c>
      <c r="B76" s="314">
        <f t="shared" si="33"/>
        <v>0.177978515625</v>
      </c>
      <c r="C76" s="315">
        <f t="shared" si="29"/>
        <v>4.449462890625E-2</v>
      </c>
      <c r="D76" s="316">
        <f>SUM($C$70:C76)*100/$A76</f>
        <v>12.378801618303571</v>
      </c>
      <c r="E76" s="315">
        <f t="shared" si="30"/>
        <v>7.119140625E-3</v>
      </c>
      <c r="F76" s="317">
        <f>SUM($E$70:E76)*100/$A76</f>
        <v>1.9806082589285714</v>
      </c>
      <c r="I76" s="313">
        <v>7</v>
      </c>
      <c r="J76" s="314">
        <f t="shared" si="31"/>
        <v>0.117649</v>
      </c>
      <c r="K76" s="315">
        <f t="shared" si="28"/>
        <v>3.5294699999999998E-2</v>
      </c>
      <c r="L76" s="316">
        <f>SUM($K$70:K76)*100/$A76</f>
        <v>13.109224285714287</v>
      </c>
      <c r="M76" s="315">
        <f t="shared" si="32"/>
        <v>4.7059600000000004E-3</v>
      </c>
      <c r="N76" s="317">
        <f>SUM($M$70:M76)*100/$A76</f>
        <v>1.7478965714285715</v>
      </c>
    </row>
    <row r="77" spans="1:14" x14ac:dyDescent="0.2">
      <c r="A77" s="313">
        <v>8</v>
      </c>
      <c r="B77" s="314">
        <f t="shared" si="33"/>
        <v>0.13348388671875</v>
      </c>
      <c r="C77" s="315">
        <f t="shared" si="29"/>
        <v>3.33709716796875E-2</v>
      </c>
      <c r="D77" s="316">
        <f>SUM($C$70:C77)*100/$A77</f>
        <v>11.248588562011719</v>
      </c>
      <c r="E77" s="315">
        <f t="shared" si="30"/>
        <v>5.3393554687500002E-3</v>
      </c>
      <c r="F77" s="317">
        <f>SUM($E$70:E77)*100/$A77</f>
        <v>1.799774169921875</v>
      </c>
      <c r="I77" s="313">
        <v>8</v>
      </c>
      <c r="J77" s="314">
        <f t="shared" si="31"/>
        <v>8.2354300000000005E-2</v>
      </c>
      <c r="K77" s="315">
        <f t="shared" si="28"/>
        <v>2.4706290000000002E-2</v>
      </c>
      <c r="L77" s="316">
        <f>SUM($K$70:K77)*100/$A77</f>
        <v>11.779399875000001</v>
      </c>
      <c r="M77" s="315">
        <f t="shared" si="32"/>
        <v>3.2941720000000002E-3</v>
      </c>
      <c r="N77" s="317">
        <f>SUM($M$70:M77)*100/$A77</f>
        <v>1.5705866500000003</v>
      </c>
    </row>
    <row r="78" spans="1:14" x14ac:dyDescent="0.2">
      <c r="A78" s="313">
        <v>9</v>
      </c>
      <c r="B78" s="314">
        <f t="shared" si="33"/>
        <v>0.1001129150390625</v>
      </c>
      <c r="C78" s="315">
        <f t="shared" si="29"/>
        <v>2.5028228759765625E-2</v>
      </c>
      <c r="D78" s="316">
        <f>SUM($C$70:C78)*100/$A78</f>
        <v>10.276836819118923</v>
      </c>
      <c r="E78" s="315">
        <f t="shared" si="30"/>
        <v>4.0045166015625E-3</v>
      </c>
      <c r="F78" s="317">
        <f>SUM($E$70:E78)*100/$A78</f>
        <v>1.6442938910590277</v>
      </c>
      <c r="I78" s="313">
        <v>9</v>
      </c>
      <c r="J78" s="314">
        <f t="shared" si="31"/>
        <v>5.764801E-2</v>
      </c>
      <c r="K78" s="315">
        <f t="shared" si="28"/>
        <v>1.7294403E-2</v>
      </c>
      <c r="L78" s="316">
        <f>SUM($K$70:K78)*100/$A78</f>
        <v>10.662737700000001</v>
      </c>
      <c r="M78" s="315">
        <f t="shared" si="32"/>
        <v>2.3059204000000001E-3</v>
      </c>
      <c r="N78" s="317">
        <f>SUM($M$70:M78)*100/$A78</f>
        <v>1.4216983600000002</v>
      </c>
    </row>
    <row r="79" spans="1:14" x14ac:dyDescent="0.2">
      <c r="A79" s="313">
        <v>10</v>
      </c>
      <c r="B79" s="314">
        <f t="shared" si="33"/>
        <v>7.5084686279296875E-2</v>
      </c>
      <c r="C79" s="315">
        <f t="shared" si="29"/>
        <v>1.8771171569824219E-2</v>
      </c>
      <c r="D79" s="316">
        <f>SUM($C$70:C79)*100/$A79</f>
        <v>9.4368648529052734</v>
      </c>
      <c r="E79" s="315">
        <f t="shared" si="30"/>
        <v>3.0033874511718752E-3</v>
      </c>
      <c r="F79" s="317">
        <f>SUM($E$70:E79)*100/$A79</f>
        <v>1.5098983764648437</v>
      </c>
      <c r="I79" s="313">
        <v>10</v>
      </c>
      <c r="J79" s="314">
        <f t="shared" si="31"/>
        <v>4.0353607E-2</v>
      </c>
      <c r="K79" s="315">
        <f t="shared" si="28"/>
        <v>1.21060821E-2</v>
      </c>
      <c r="L79" s="316">
        <f>SUM($K$70:K79)*100/$A79</f>
        <v>9.7175247510000009</v>
      </c>
      <c r="M79" s="315">
        <f t="shared" si="32"/>
        <v>1.61414428E-3</v>
      </c>
      <c r="N79" s="317">
        <f>SUM($M$70:M79)*100/$A79</f>
        <v>1.2956699668000002</v>
      </c>
    </row>
    <row r="80" spans="1:14" x14ac:dyDescent="0.2">
      <c r="A80" s="313">
        <v>11</v>
      </c>
      <c r="B80" s="314">
        <f t="shared" si="33"/>
        <v>5.6313514709472656E-2</v>
      </c>
      <c r="C80" s="315">
        <f t="shared" si="29"/>
        <v>1.4078378677368164E-2</v>
      </c>
      <c r="D80" s="316">
        <f>SUM($C$70:C80)*100/$A80</f>
        <v>8.7069533087990507</v>
      </c>
      <c r="E80" s="315">
        <f t="shared" si="30"/>
        <v>2.2525405883789063E-3</v>
      </c>
      <c r="F80" s="317">
        <f>SUM($E$70:E80)*100/$A80</f>
        <v>1.3931125294078479</v>
      </c>
      <c r="I80" s="313">
        <v>11</v>
      </c>
      <c r="J80" s="314">
        <f t="shared" si="31"/>
        <v>2.8247524900000001E-2</v>
      </c>
      <c r="K80" s="315">
        <f t="shared" si="28"/>
        <v>8.4742574700000014E-3</v>
      </c>
      <c r="L80" s="316">
        <f>SUM($K$70:K80)*100/$A80</f>
        <v>8.9111521142727277</v>
      </c>
      <c r="M80" s="315">
        <f t="shared" si="32"/>
        <v>1.129900996E-3</v>
      </c>
      <c r="N80" s="317">
        <f>SUM($M$70:M80)*100/$A80</f>
        <v>1.1881536152363639</v>
      </c>
    </row>
    <row r="81" spans="1:14" ht="13.5" thickBot="1" x14ac:dyDescent="0.25">
      <c r="A81" s="347">
        <v>12</v>
      </c>
      <c r="B81" s="325">
        <f t="shared" si="33"/>
        <v>4.2235136032104492E-2</v>
      </c>
      <c r="C81" s="326">
        <f t="shared" si="29"/>
        <v>1.0558784008026123E-2</v>
      </c>
      <c r="D81" s="348">
        <f>SUM($C$70:C81)*100/$A81</f>
        <v>8.0693637331326808</v>
      </c>
      <c r="E81" s="326">
        <f t="shared" si="30"/>
        <v>1.6894054412841797E-3</v>
      </c>
      <c r="F81" s="349">
        <f>SUM($E$70:E81)*100/$A81</f>
        <v>1.2910981973012288</v>
      </c>
      <c r="I81" s="347">
        <v>12</v>
      </c>
      <c r="J81" s="325">
        <f t="shared" si="31"/>
        <v>1.9773267429999998E-2</v>
      </c>
      <c r="K81" s="326">
        <f t="shared" si="28"/>
        <v>5.9319802289999994E-3</v>
      </c>
      <c r="L81" s="348">
        <f>SUM($K$70:K81)*100/$A81</f>
        <v>8.2179892733250011</v>
      </c>
      <c r="M81" s="326">
        <f t="shared" si="32"/>
        <v>7.909306971999999E-4</v>
      </c>
      <c r="N81" s="349">
        <f>SUM($M$70:M81)*100/$A81</f>
        <v>1.0957319031100001</v>
      </c>
    </row>
    <row r="82" spans="1:14" x14ac:dyDescent="0.2">
      <c r="I82" s="333"/>
      <c r="J82" s="333"/>
      <c r="K82" s="333"/>
      <c r="L82" s="333"/>
      <c r="M82" s="333"/>
      <c r="N82" s="333"/>
    </row>
    <row r="83" spans="1:14" ht="15.75" thickBot="1" x14ac:dyDescent="0.3">
      <c r="A83" s="387" t="s">
        <v>247</v>
      </c>
      <c r="B83" s="387"/>
      <c r="C83" s="387"/>
      <c r="D83" s="387"/>
      <c r="I83" s="333"/>
      <c r="J83" s="333"/>
      <c r="K83" s="333"/>
      <c r="L83" s="333"/>
      <c r="M83" s="333"/>
      <c r="N83" s="333"/>
    </row>
    <row r="84" spans="1:14" ht="14.45" customHeight="1" thickBot="1" x14ac:dyDescent="0.3">
      <c r="A84" s="388" t="s">
        <v>228</v>
      </c>
      <c r="B84" s="390" t="s">
        <v>229</v>
      </c>
      <c r="C84" s="392" t="s">
        <v>230</v>
      </c>
      <c r="D84" s="393"/>
      <c r="E84" s="283" t="s">
        <v>231</v>
      </c>
      <c r="F84" s="284">
        <v>0.7</v>
      </c>
      <c r="G84" s="274" t="s">
        <v>232</v>
      </c>
      <c r="I84" s="333"/>
      <c r="J84" s="333"/>
      <c r="K84" s="333"/>
      <c r="L84" s="333"/>
      <c r="M84" s="333"/>
      <c r="N84" s="333"/>
    </row>
    <row r="85" spans="1:14" ht="15.75" thickBot="1" x14ac:dyDescent="0.3">
      <c r="A85" s="389"/>
      <c r="B85" s="391"/>
      <c r="C85" s="285" t="s">
        <v>233</v>
      </c>
      <c r="D85" s="286" t="s">
        <v>234</v>
      </c>
      <c r="E85" s="283" t="s">
        <v>235</v>
      </c>
      <c r="F85" s="284">
        <v>0.3</v>
      </c>
      <c r="G85" s="274" t="s">
        <v>232</v>
      </c>
      <c r="I85" s="336" t="s">
        <v>213</v>
      </c>
      <c r="J85" s="337"/>
      <c r="K85" s="338">
        <v>7</v>
      </c>
      <c r="L85" s="353"/>
      <c r="M85" s="339" t="s">
        <v>214</v>
      </c>
      <c r="N85" s="340">
        <f>F2</f>
        <v>0.04</v>
      </c>
    </row>
    <row r="86" spans="1:14" ht="15" x14ac:dyDescent="0.25">
      <c r="A86" s="383" t="s">
        <v>236</v>
      </c>
      <c r="B86" s="287">
        <v>0.25</v>
      </c>
      <c r="C86" s="288">
        <f>(D74+F74+F84+F85)/100</f>
        <v>0.18694531250000002</v>
      </c>
      <c r="D86" s="289">
        <f>(D74+F74+F85)/100</f>
        <v>0.17994531250000001</v>
      </c>
      <c r="E86" s="283" t="s">
        <v>244</v>
      </c>
      <c r="F86" s="305" t="s">
        <v>245</v>
      </c>
      <c r="I86" s="307"/>
      <c r="J86" s="308"/>
      <c r="K86" s="308"/>
      <c r="L86" s="308"/>
      <c r="M86" s="308"/>
      <c r="N86" s="309"/>
    </row>
    <row r="87" spans="1:14" ht="15.75" thickBot="1" x14ac:dyDescent="0.3">
      <c r="A87" s="385"/>
      <c r="B87" s="290">
        <v>0.2</v>
      </c>
      <c r="C87" s="291">
        <f>(D54+F54+F84+F85)/100</f>
        <v>0.1713568</v>
      </c>
      <c r="D87" s="292">
        <f>(D54+F54+F85)/100</f>
        <v>0.16435680000000003</v>
      </c>
      <c r="I87" s="310" t="s">
        <v>216</v>
      </c>
      <c r="J87" s="311" t="s">
        <v>217</v>
      </c>
      <c r="K87" s="311" t="s">
        <v>218</v>
      </c>
      <c r="L87" s="311" t="s">
        <v>219</v>
      </c>
      <c r="M87" s="311" t="s">
        <v>249</v>
      </c>
      <c r="N87" s="312" t="s">
        <v>220</v>
      </c>
    </row>
    <row r="88" spans="1:14" ht="15" x14ac:dyDescent="0.25">
      <c r="A88" s="383" t="s">
        <v>237</v>
      </c>
      <c r="B88" s="287">
        <v>0.2</v>
      </c>
      <c r="C88" s="288">
        <f>(D56+F56+F84+F85)/100</f>
        <v>0.1454773942857143</v>
      </c>
      <c r="D88" s="289">
        <f>(D56+F56+F85)/100</f>
        <v>0.13847739428571432</v>
      </c>
      <c r="I88" s="310" t="s">
        <v>222</v>
      </c>
      <c r="J88" s="311" t="s">
        <v>223</v>
      </c>
      <c r="K88" s="311" t="s">
        <v>224</v>
      </c>
      <c r="L88" s="311" t="s">
        <v>225</v>
      </c>
      <c r="M88" s="311" t="s">
        <v>224</v>
      </c>
      <c r="N88" s="312" t="s">
        <v>225</v>
      </c>
    </row>
    <row r="89" spans="1:14" ht="15.75" thickBot="1" x14ac:dyDescent="0.3">
      <c r="A89" s="385"/>
      <c r="B89" s="290">
        <v>0.15</v>
      </c>
      <c r="C89" s="291">
        <f>(D36+F36+F84+F85)/100</f>
        <v>0.13294319354910711</v>
      </c>
      <c r="D89" s="292">
        <f>(D36+F36+F85)/100</f>
        <v>0.12594319354910713</v>
      </c>
      <c r="I89" s="313">
        <v>1</v>
      </c>
      <c r="J89" s="314">
        <v>1</v>
      </c>
      <c r="K89" s="315">
        <f t="shared" ref="K89:K103" si="34">J89*$K$85/100</f>
        <v>7.0000000000000007E-2</v>
      </c>
      <c r="L89" s="316">
        <f>K89*100</f>
        <v>7.0000000000000009</v>
      </c>
      <c r="M89" s="315">
        <f>J89*$N$2</f>
        <v>0.04</v>
      </c>
      <c r="N89" s="317">
        <f>SUM($M$89:M89)*100/$I89</f>
        <v>4</v>
      </c>
    </row>
    <row r="90" spans="1:14" ht="15" x14ac:dyDescent="0.25">
      <c r="A90" s="383" t="s">
        <v>238</v>
      </c>
      <c r="B90" s="287">
        <v>0.15</v>
      </c>
      <c r="C90" s="288">
        <f>(D37+F37+F84+F85)/100</f>
        <v>0.12518900020214843</v>
      </c>
      <c r="D90" s="289">
        <f>(D37+F37+F85)/100</f>
        <v>0.11818900020214844</v>
      </c>
      <c r="I90" s="313">
        <v>2</v>
      </c>
      <c r="J90" s="314">
        <f>J89-(J89*$K$2/100)</f>
        <v>0.91</v>
      </c>
      <c r="K90" s="315">
        <f t="shared" si="34"/>
        <v>6.3700000000000007E-2</v>
      </c>
      <c r="L90" s="316">
        <f>SUM($K$89:K90)*100/I90</f>
        <v>6.6850000000000005</v>
      </c>
      <c r="M90" s="315">
        <f t="shared" ref="M90:M103" si="35">J90*$N$2</f>
        <v>3.6400000000000002E-2</v>
      </c>
      <c r="N90" s="317">
        <f>SUM($M$89:M90)*100/$I90</f>
        <v>3.82</v>
      </c>
    </row>
    <row r="91" spans="1:14" ht="15.75" thickBot="1" x14ac:dyDescent="0.3">
      <c r="A91" s="385"/>
      <c r="B91" s="290">
        <v>0.12</v>
      </c>
      <c r="C91" s="293">
        <f>(L57+N57+F84+F85)/100</f>
        <v>0.11672757919907842</v>
      </c>
      <c r="D91" s="292"/>
      <c r="I91" s="313">
        <v>3</v>
      </c>
      <c r="J91" s="314">
        <f t="shared" ref="J91:J103" si="36">J90-(J90*$K$2/100)</f>
        <v>0.82810000000000006</v>
      </c>
      <c r="K91" s="315">
        <f t="shared" si="34"/>
        <v>5.7967000000000005E-2</v>
      </c>
      <c r="L91" s="316">
        <f>SUM($K$89:K91)*100/$I91</f>
        <v>6.3889000000000005</v>
      </c>
      <c r="M91" s="315">
        <f t="shared" si="35"/>
        <v>3.3124000000000001E-2</v>
      </c>
      <c r="N91" s="317">
        <f>SUM($M$89:M91)*100/$I91</f>
        <v>3.6507999999999998</v>
      </c>
    </row>
    <row r="92" spans="1:14" ht="15" x14ac:dyDescent="0.25">
      <c r="A92" s="383" t="s">
        <v>239</v>
      </c>
      <c r="B92" s="287">
        <v>0.15</v>
      </c>
      <c r="C92" s="288">
        <f>(D39+F39+F84+F85)/100</f>
        <v>0.11172924211684179</v>
      </c>
      <c r="D92" s="289">
        <f>(D39+F39+F85)/100</f>
        <v>0.1047292421168418</v>
      </c>
      <c r="I92" s="313">
        <v>4</v>
      </c>
      <c r="J92" s="314">
        <f t="shared" si="36"/>
        <v>0.75357099999999999</v>
      </c>
      <c r="K92" s="315">
        <f t="shared" si="34"/>
        <v>5.274997E-2</v>
      </c>
      <c r="L92" s="316">
        <f>SUM($K$89:K92)*100/$I92</f>
        <v>6.1104242500000012</v>
      </c>
      <c r="M92" s="315">
        <f t="shared" si="35"/>
        <v>3.0142840000000001E-2</v>
      </c>
      <c r="N92" s="317">
        <f>SUM($M$89:M92)*100/$I92</f>
        <v>3.4916709999999997</v>
      </c>
    </row>
    <row r="93" spans="1:14" ht="15" x14ac:dyDescent="0.25">
      <c r="A93" s="384"/>
      <c r="B93" s="294">
        <v>0.12</v>
      </c>
      <c r="C93" s="295">
        <f>(L59+N59+F84+F85)/100</f>
        <v>0.10619986986541306</v>
      </c>
      <c r="D93" s="296">
        <f>(L59+N59+F85)/100</f>
        <v>9.9199869865413071E-2</v>
      </c>
      <c r="I93" s="313">
        <v>5</v>
      </c>
      <c r="J93" s="314">
        <f t="shared" si="36"/>
        <v>0.68574961000000001</v>
      </c>
      <c r="K93" s="315">
        <f t="shared" si="34"/>
        <v>4.80024727E-2</v>
      </c>
      <c r="L93" s="316">
        <f>SUM($K$89:K93)*100/$I93</f>
        <v>5.8483888540000013</v>
      </c>
      <c r="M93" s="315">
        <f t="shared" si="35"/>
        <v>2.7429984399999999E-2</v>
      </c>
      <c r="N93" s="317">
        <f>SUM($M$89:M93)*100/$I93</f>
        <v>3.3419364879999995</v>
      </c>
    </row>
    <row r="94" spans="1:14" ht="15" x14ac:dyDescent="0.25">
      <c r="A94" s="384"/>
      <c r="B94" s="294">
        <v>0.11</v>
      </c>
      <c r="C94" s="295">
        <f>(L39+N39+F84+F85)/100</f>
        <v>0.10384310918640977</v>
      </c>
      <c r="D94" s="296"/>
      <c r="I94" s="313">
        <v>6</v>
      </c>
      <c r="J94" s="314">
        <f t="shared" si="36"/>
        <v>0.62403214510000005</v>
      </c>
      <c r="K94" s="315">
        <f t="shared" si="34"/>
        <v>4.3682250157000002E-2</v>
      </c>
      <c r="L94" s="316">
        <f>SUM($K$89:K94)*100/$I94</f>
        <v>5.6016948809500002</v>
      </c>
      <c r="M94" s="315">
        <f t="shared" si="35"/>
        <v>2.4961285804000002E-2</v>
      </c>
      <c r="N94" s="317">
        <f>SUM($M$89:M94)*100/$I94</f>
        <v>3.2009685033999999</v>
      </c>
    </row>
    <row r="95" spans="1:14" ht="15.75" thickBot="1" x14ac:dyDescent="0.3">
      <c r="A95" s="385"/>
      <c r="B95" s="290">
        <v>0.1</v>
      </c>
      <c r="C95" s="291">
        <f>(D15+F15+F84+F85)/100</f>
        <v>0.101185018386</v>
      </c>
      <c r="D95" s="292">
        <f>(D15+F15+F85)/100</f>
        <v>9.4185018386000005E-2</v>
      </c>
      <c r="I95" s="313">
        <v>7</v>
      </c>
      <c r="J95" s="314">
        <f t="shared" si="36"/>
        <v>0.56786925204100003</v>
      </c>
      <c r="K95" s="315">
        <f t="shared" si="34"/>
        <v>3.9750847642869999E-2</v>
      </c>
      <c r="L95" s="316">
        <f>SUM($K$89:K95)*100/$I95</f>
        <v>5.3693220071410011</v>
      </c>
      <c r="M95" s="315">
        <f t="shared" si="35"/>
        <v>2.2714770081640002E-2</v>
      </c>
      <c r="N95" s="317">
        <f>SUM($M$89:M95)*100/$I95</f>
        <v>3.068184004080571</v>
      </c>
    </row>
    <row r="96" spans="1:14" ht="15.75" thickBot="1" x14ac:dyDescent="0.3">
      <c r="A96" s="297" t="s">
        <v>240</v>
      </c>
      <c r="B96" s="298">
        <v>0.1</v>
      </c>
      <c r="C96" s="299">
        <f>(D17+F17+F84+F85)/100</f>
        <v>9.3716554077216671E-2</v>
      </c>
      <c r="D96" s="300">
        <f>(D17+F17+F85)/100</f>
        <v>8.6716554077216679E-2</v>
      </c>
      <c r="I96" s="313">
        <v>8</v>
      </c>
      <c r="J96" s="314">
        <f t="shared" si="36"/>
        <v>0.51676101935731</v>
      </c>
      <c r="K96" s="315">
        <f t="shared" si="34"/>
        <v>3.61732713550117E-2</v>
      </c>
      <c r="L96" s="316">
        <f>SUM($K$89:K96)*100/$I96</f>
        <v>5.1503226481860214</v>
      </c>
      <c r="M96" s="315">
        <f t="shared" si="35"/>
        <v>2.0670440774292399E-2</v>
      </c>
      <c r="N96" s="317">
        <f>SUM($M$89:M96)*100/$I96</f>
        <v>2.9430415132491548</v>
      </c>
    </row>
    <row r="97" spans="1:14" ht="15.75" thickBot="1" x14ac:dyDescent="0.3">
      <c r="A97" s="297" t="s">
        <v>241</v>
      </c>
      <c r="B97" s="298">
        <v>0.09</v>
      </c>
      <c r="C97" s="299">
        <f>(L19+N19+F84+F85)/100</f>
        <v>8.5622655836081918E-2</v>
      </c>
      <c r="D97" s="300"/>
      <c r="I97" s="313">
        <v>9</v>
      </c>
      <c r="J97" s="314">
        <f t="shared" si="36"/>
        <v>0.47025252761515213</v>
      </c>
      <c r="K97" s="315">
        <f t="shared" si="34"/>
        <v>3.2917676933060649E-2</v>
      </c>
      <c r="L97" s="316">
        <f>SUM($K$89:K97)*100/$I97</f>
        <v>4.9438165420882481</v>
      </c>
      <c r="M97" s="315">
        <f t="shared" si="35"/>
        <v>1.8810101104606087E-2</v>
      </c>
      <c r="N97" s="317">
        <f>SUM($M$89:M97)*100/$I97</f>
        <v>2.8250380240504271</v>
      </c>
    </row>
    <row r="98" spans="1:14" ht="15.75" thickBot="1" x14ac:dyDescent="0.3">
      <c r="A98" s="297" t="s">
        <v>242</v>
      </c>
      <c r="B98" s="298">
        <v>0.1</v>
      </c>
      <c r="C98" s="299">
        <f>(D20+F20+F84+F85)/100</f>
        <v>8.4116827671166086E-2</v>
      </c>
      <c r="D98" s="300">
        <f>(D20+F20+F85)/100</f>
        <v>7.7116827671166094E-2</v>
      </c>
      <c r="E98" s="301"/>
      <c r="I98" s="313">
        <v>10</v>
      </c>
      <c r="J98" s="314">
        <f t="shared" si="36"/>
        <v>0.42792980012978843</v>
      </c>
      <c r="K98" s="315">
        <f t="shared" si="34"/>
        <v>2.995508600908519E-2</v>
      </c>
      <c r="L98" s="316">
        <f>SUM($K$89:K98)*100/$I98</f>
        <v>4.7489857479702753</v>
      </c>
      <c r="M98" s="315">
        <f t="shared" si="35"/>
        <v>1.7117192005191538E-2</v>
      </c>
      <c r="N98" s="317">
        <f>SUM($M$89:M98)*100/$I98</f>
        <v>2.7137061416972998</v>
      </c>
    </row>
    <row r="99" spans="1:14" x14ac:dyDescent="0.2">
      <c r="B99" s="302"/>
      <c r="I99" s="313">
        <v>11</v>
      </c>
      <c r="J99" s="314">
        <f t="shared" si="36"/>
        <v>0.3894161181181075</v>
      </c>
      <c r="K99" s="315">
        <f t="shared" si="34"/>
        <v>2.7259128268267527E-2</v>
      </c>
      <c r="L99" s="316">
        <f>SUM($K$89:K99)*100/$I99</f>
        <v>4.5650700278663185</v>
      </c>
      <c r="M99" s="315">
        <f t="shared" si="35"/>
        <v>1.55766447247243E-2</v>
      </c>
      <c r="N99" s="317">
        <f>SUM($M$89:M99)*100/$I99</f>
        <v>2.6086114444950388</v>
      </c>
    </row>
    <row r="100" spans="1:14" x14ac:dyDescent="0.2">
      <c r="A100" s="386" t="s">
        <v>248</v>
      </c>
      <c r="B100" s="386"/>
      <c r="C100" s="386"/>
      <c r="D100" s="386"/>
      <c r="F100" s="306" t="s">
        <v>246</v>
      </c>
      <c r="I100" s="313">
        <v>12</v>
      </c>
      <c r="J100" s="314">
        <f t="shared" si="36"/>
        <v>0.35436866748747781</v>
      </c>
      <c r="K100" s="315">
        <f t="shared" si="34"/>
        <v>2.4805806724123448E-2</v>
      </c>
      <c r="L100" s="316">
        <f>SUM($K$89:K100)*100/$I100</f>
        <v>4.3913625815784876</v>
      </c>
      <c r="M100" s="315">
        <f t="shared" si="35"/>
        <v>1.4174746699499113E-2</v>
      </c>
      <c r="N100" s="317">
        <f>SUM($M$89:M100)*100/$I100</f>
        <v>2.5093500466162784</v>
      </c>
    </row>
    <row r="101" spans="1:14" x14ac:dyDescent="0.2">
      <c r="A101" s="386"/>
      <c r="B101" s="386"/>
      <c r="C101" s="386"/>
      <c r="D101" s="386"/>
      <c r="F101" s="306" t="s">
        <v>243</v>
      </c>
      <c r="I101" s="313">
        <v>13</v>
      </c>
      <c r="J101" s="314">
        <f t="shared" si="36"/>
        <v>0.32247548741360482</v>
      </c>
      <c r="K101" s="315">
        <f t="shared" si="34"/>
        <v>2.2573284118952337E-2</v>
      </c>
      <c r="L101" s="316">
        <f>SUM($K$89:K101)*100/$I101</f>
        <v>4.2272061069874676</v>
      </c>
      <c r="M101" s="315">
        <f t="shared" si="35"/>
        <v>1.2899019496544192E-2</v>
      </c>
      <c r="N101" s="317">
        <f>SUM($M$89:M101)*100/$I101</f>
        <v>2.4155463468499816</v>
      </c>
    </row>
    <row r="102" spans="1:14" ht="15" x14ac:dyDescent="0.25">
      <c r="A102" s="386"/>
      <c r="B102" s="386"/>
      <c r="C102" s="386"/>
      <c r="D102" s="386"/>
      <c r="I102" s="357">
        <v>14</v>
      </c>
      <c r="J102" s="314">
        <f t="shared" si="36"/>
        <v>0.29345269354638037</v>
      </c>
      <c r="K102" s="315">
        <f t="shared" si="34"/>
        <v>2.0541688548246624E-2</v>
      </c>
      <c r="L102" s="358">
        <f>SUM($K$89:K102)*100/$I102</f>
        <v>4.0719891604044109</v>
      </c>
      <c r="M102" s="315">
        <f t="shared" si="35"/>
        <v>1.1738107741855216E-2</v>
      </c>
      <c r="N102" s="359">
        <f>SUM($M$89:M102)*100/$I102</f>
        <v>2.3268509488025204</v>
      </c>
    </row>
    <row r="103" spans="1:14" ht="13.5" thickBot="1" x14ac:dyDescent="0.25">
      <c r="A103" s="386"/>
      <c r="B103" s="386"/>
      <c r="C103" s="386"/>
      <c r="D103" s="386"/>
      <c r="I103" s="360">
        <v>15</v>
      </c>
      <c r="J103" s="361">
        <f t="shared" si="36"/>
        <v>0.26704195112720613</v>
      </c>
      <c r="K103" s="362">
        <f t="shared" si="34"/>
        <v>1.8692936578904428E-2</v>
      </c>
      <c r="L103" s="351">
        <f>SUM($K$89:K103)*100/$I103</f>
        <v>3.9251427935701466</v>
      </c>
      <c r="M103" s="362">
        <f t="shared" si="35"/>
        <v>1.0681678045088246E-2</v>
      </c>
      <c r="N103" s="352">
        <f>SUM($M$89:M103)*100/$I103</f>
        <v>2.2429387391829407</v>
      </c>
    </row>
    <row r="104" spans="1:14" x14ac:dyDescent="0.2">
      <c r="B104" s="302"/>
    </row>
    <row r="105" spans="1:14" x14ac:dyDescent="0.2">
      <c r="B105" s="302"/>
    </row>
  </sheetData>
  <sheetProtection algorithmName="SHA-512" hashValue="BJG7TFwTf+b7lYloJDuDZkwLEcrcP5WjdgNLkKonDkrvmXKua1V6KhrLVyRL8RZ3HBDiROGHsQfKsAOIH246rg==" saltValue="PwmDn/UfXNDjwxFEEdUNlg==" spinCount="100000" sheet="1" objects="1" scenarios="1"/>
  <mergeCells count="9">
    <mergeCell ref="A92:A95"/>
    <mergeCell ref="A100:D103"/>
    <mergeCell ref="A83:D83"/>
    <mergeCell ref="A84:A85"/>
    <mergeCell ref="B84:B85"/>
    <mergeCell ref="C84:D84"/>
    <mergeCell ref="A86:A87"/>
    <mergeCell ref="A88:A89"/>
    <mergeCell ref="A90:A91"/>
  </mergeCells>
  <printOptions horizontalCentered="1" verticalCentered="1"/>
  <pageMargins left="0.39370078740157483" right="0.39370078740157483" top="0.39370078740157483" bottom="0.39370078740157483" header="0.39370078740157483" footer="0.39370078740157483"/>
  <pageSetup paperSize="9" fitToHeight="2" orientation="portrait" horizontalDpi="4294967292" r:id="rId1"/>
  <headerFooter alignWithMargins="0"/>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14BE-B3E7-4199-AA51-30ABDB7BDA74}">
  <sheetPr>
    <pageSetUpPr fitToPage="1"/>
  </sheetPr>
  <dimension ref="A1:U69"/>
  <sheetViews>
    <sheetView view="pageBreakPreview" zoomScale="130" zoomScaleNormal="120" zoomScaleSheetLayoutView="130" workbookViewId="0">
      <selection activeCell="G63" sqref="G63:H65"/>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91.28515625" customWidth="1"/>
  </cols>
  <sheetData>
    <row r="1" spans="1:15" ht="16.899999999999999" customHeight="1" thickBot="1" x14ac:dyDescent="0.4">
      <c r="A1" s="112"/>
      <c r="B1" s="112"/>
      <c r="C1" s="112"/>
      <c r="D1" s="112"/>
      <c r="E1" s="112"/>
      <c r="F1" s="112"/>
      <c r="G1" s="112"/>
      <c r="H1" s="112"/>
      <c r="I1" s="112"/>
      <c r="J1" s="112"/>
      <c r="K1" s="112"/>
      <c r="L1" s="1"/>
    </row>
    <row r="2" spans="1:15" ht="24" customHeight="1" thickBot="1" x14ac:dyDescent="0.4">
      <c r="A2" s="1"/>
      <c r="B2" s="113"/>
      <c r="C2" s="113"/>
      <c r="D2" s="406" t="s">
        <v>138</v>
      </c>
      <c r="E2" s="406"/>
      <c r="F2" s="406"/>
      <c r="G2" s="406"/>
      <c r="H2" s="406"/>
      <c r="I2" s="113"/>
      <c r="J2" s="113"/>
      <c r="K2" s="113"/>
      <c r="L2" s="114"/>
      <c r="N2" s="115"/>
      <c r="O2" s="116"/>
    </row>
    <row r="3" spans="1:15" ht="24.6" customHeight="1" x14ac:dyDescent="0.25">
      <c r="A3" s="1"/>
      <c r="B3" s="1"/>
      <c r="C3" s="1"/>
      <c r="D3" s="407" t="s">
        <v>139</v>
      </c>
      <c r="E3" s="407"/>
      <c r="F3" s="407"/>
      <c r="G3" s="407"/>
      <c r="H3" s="407"/>
      <c r="I3" s="1"/>
      <c r="J3" s="1"/>
      <c r="K3" s="1"/>
      <c r="L3" s="117"/>
    </row>
    <row r="4" spans="1:15" ht="14.45" hidden="1" customHeight="1" x14ac:dyDescent="0.35">
      <c r="A4" s="1"/>
      <c r="B4" s="1"/>
      <c r="C4" s="1"/>
      <c r="D4" s="118"/>
      <c r="E4" s="118"/>
      <c r="F4" s="118"/>
      <c r="G4" s="1"/>
      <c r="H4" s="1"/>
      <c r="I4" s="1"/>
      <c r="J4" s="1"/>
      <c r="K4" s="1"/>
      <c r="L4" s="1"/>
    </row>
    <row r="5" spans="1:15" ht="21" customHeight="1" x14ac:dyDescent="0.25">
      <c r="A5" s="1"/>
      <c r="B5" s="1"/>
      <c r="C5" s="1"/>
      <c r="D5" s="1"/>
      <c r="E5" s="1"/>
      <c r="F5" s="1"/>
      <c r="G5" s="1"/>
      <c r="H5" s="1"/>
      <c r="I5" s="1"/>
      <c r="J5" s="1"/>
      <c r="K5" s="1"/>
      <c r="L5" s="1"/>
    </row>
    <row r="6" spans="1:15" ht="22.5" x14ac:dyDescent="0.45">
      <c r="A6" s="408" t="s">
        <v>140</v>
      </c>
      <c r="B6" s="408"/>
      <c r="C6" s="408"/>
      <c r="D6" s="408"/>
      <c r="E6" s="408"/>
      <c r="F6" s="408"/>
      <c r="G6" s="408"/>
      <c r="H6" s="408"/>
      <c r="I6" s="408"/>
      <c r="J6" s="408"/>
      <c r="K6" s="409">
        <v>2023</v>
      </c>
      <c r="L6" s="409"/>
    </row>
    <row r="7" spans="1:15" x14ac:dyDescent="0.25">
      <c r="A7" s="1"/>
      <c r="B7" s="1"/>
      <c r="C7" s="1"/>
      <c r="D7" s="1"/>
      <c r="E7" s="1"/>
      <c r="F7" s="1"/>
      <c r="G7" s="1"/>
      <c r="H7" s="1"/>
      <c r="I7" s="1"/>
      <c r="J7" s="1"/>
      <c r="K7" s="1"/>
      <c r="L7" s="1"/>
    </row>
    <row r="8" spans="1:15" ht="150.6" customHeight="1" x14ac:dyDescent="0.25">
      <c r="A8" s="1"/>
      <c r="B8" s="1"/>
      <c r="C8" s="1"/>
      <c r="D8" s="1"/>
      <c r="E8" s="1"/>
      <c r="F8" s="1"/>
      <c r="G8" s="1"/>
      <c r="H8" s="1"/>
      <c r="I8" s="1"/>
      <c r="J8" s="1"/>
      <c r="K8" s="1"/>
      <c r="L8" s="1"/>
    </row>
    <row r="9" spans="1:15" ht="18.600000000000001" customHeight="1" x14ac:dyDescent="0.25">
      <c r="A9" s="410" t="s">
        <v>141</v>
      </c>
      <c r="B9" s="410"/>
      <c r="C9" s="410"/>
      <c r="D9" s="410"/>
      <c r="E9" s="410"/>
      <c r="F9" s="410"/>
      <c r="G9" s="410"/>
      <c r="H9" s="410"/>
      <c r="I9" s="410"/>
      <c r="J9" s="410"/>
      <c r="K9" s="410"/>
      <c r="L9" s="410"/>
    </row>
    <row r="10" spans="1:15" ht="1.9" customHeight="1" thickBot="1" x14ac:dyDescent="0.3">
      <c r="A10" s="1"/>
      <c r="B10" s="1"/>
      <c r="C10" s="1"/>
      <c r="D10" s="1"/>
      <c r="E10" s="1"/>
      <c r="F10" s="1"/>
      <c r="G10" s="1"/>
      <c r="H10" s="1"/>
      <c r="I10" s="1"/>
      <c r="J10" s="1"/>
      <c r="K10" s="1"/>
      <c r="L10" s="1"/>
    </row>
    <row r="11" spans="1:15" ht="15" customHeight="1" x14ac:dyDescent="0.25">
      <c r="A11" s="394" t="s">
        <v>142</v>
      </c>
      <c r="B11" s="396" t="s">
        <v>143</v>
      </c>
      <c r="C11" s="398" t="s">
        <v>144</v>
      </c>
      <c r="D11" s="399"/>
      <c r="E11" s="400"/>
      <c r="F11" s="401" t="s">
        <v>145</v>
      </c>
      <c r="G11" s="1"/>
      <c r="H11" s="403" t="s">
        <v>146</v>
      </c>
      <c r="I11" s="404"/>
      <c r="J11" s="405"/>
      <c r="K11" s="1"/>
      <c r="L11" s="1"/>
    </row>
    <row r="12" spans="1:15" ht="15" customHeight="1" thickBot="1" x14ac:dyDescent="0.3">
      <c r="A12" s="395"/>
      <c r="B12" s="397"/>
      <c r="C12" s="119">
        <v>500</v>
      </c>
      <c r="D12" s="120">
        <v>700</v>
      </c>
      <c r="E12" s="121">
        <v>900</v>
      </c>
      <c r="F12" s="402"/>
      <c r="G12" s="1"/>
      <c r="H12" s="122" t="s">
        <v>147</v>
      </c>
      <c r="I12" s="123" t="s">
        <v>148</v>
      </c>
      <c r="J12" s="124" t="s">
        <v>149</v>
      </c>
      <c r="K12" s="1"/>
      <c r="L12" s="1"/>
    </row>
    <row r="13" spans="1:15" ht="18" customHeight="1" x14ac:dyDescent="0.25">
      <c r="A13" s="125">
        <v>60</v>
      </c>
      <c r="B13" s="126">
        <v>39030</v>
      </c>
      <c r="C13" s="127">
        <v>8.6999999999999993</v>
      </c>
      <c r="D13" s="128">
        <v>7.8</v>
      </c>
      <c r="E13" s="129">
        <v>7.1</v>
      </c>
      <c r="F13" s="130">
        <v>2</v>
      </c>
      <c r="G13" s="1"/>
      <c r="H13" s="131">
        <f>A13*0.22*0.2</f>
        <v>2.64</v>
      </c>
      <c r="I13" s="132">
        <f>A13*0.22*0.35</f>
        <v>4.6199999999999992</v>
      </c>
      <c r="J13" s="133">
        <f>A13*0.22*0.65</f>
        <v>8.58</v>
      </c>
      <c r="K13" s="1"/>
      <c r="L13" s="1"/>
    </row>
    <row r="14" spans="1:15" ht="18" customHeight="1" x14ac:dyDescent="0.25">
      <c r="A14" s="134">
        <v>70</v>
      </c>
      <c r="B14" s="135">
        <v>42830</v>
      </c>
      <c r="C14" s="136">
        <v>9.5</v>
      </c>
      <c r="D14" s="137">
        <v>8.5</v>
      </c>
      <c r="E14" s="138">
        <v>7.7</v>
      </c>
      <c r="F14" s="139">
        <v>2.1</v>
      </c>
      <c r="G14" s="1"/>
      <c r="H14" s="140">
        <f>A14*0.22*0.2</f>
        <v>3.08</v>
      </c>
      <c r="I14" s="141">
        <f>A14*0.22*0.35</f>
        <v>5.39</v>
      </c>
      <c r="J14" s="142">
        <f>A14*0.22*0.65</f>
        <v>10.01</v>
      </c>
      <c r="K14" s="1"/>
      <c r="L14" s="1"/>
    </row>
    <row r="15" spans="1:15" ht="18" customHeight="1" x14ac:dyDescent="0.25">
      <c r="A15" s="143">
        <v>80</v>
      </c>
      <c r="B15" s="144">
        <v>49320</v>
      </c>
      <c r="C15" s="136">
        <v>10.7</v>
      </c>
      <c r="D15" s="137">
        <v>9.5</v>
      </c>
      <c r="E15" s="138">
        <v>8.6</v>
      </c>
      <c r="F15" s="145">
        <v>2.2000000000000002</v>
      </c>
      <c r="G15" s="1"/>
      <c r="H15" s="146">
        <f>A15*0.22*0.2</f>
        <v>3.5200000000000005</v>
      </c>
      <c r="I15" s="147">
        <f>A15*0.22*0.35</f>
        <v>6.16</v>
      </c>
      <c r="J15" s="148">
        <f>A15*0.22*0.65</f>
        <v>11.440000000000001</v>
      </c>
      <c r="K15" s="1"/>
      <c r="L15" s="1"/>
    </row>
    <row r="16" spans="1:15" ht="18" customHeight="1" x14ac:dyDescent="0.25">
      <c r="A16" s="134">
        <v>90</v>
      </c>
      <c r="B16" s="135">
        <v>51880</v>
      </c>
      <c r="C16" s="136">
        <v>10</v>
      </c>
      <c r="D16" s="137">
        <v>9.9</v>
      </c>
      <c r="E16" s="138">
        <v>9</v>
      </c>
      <c r="F16" s="139">
        <v>2.2000000000000002</v>
      </c>
      <c r="G16" s="1"/>
      <c r="H16" s="149">
        <f>A16*0.22*0.2</f>
        <v>3.9600000000000004</v>
      </c>
      <c r="I16" s="150">
        <f>A16*0.22*0.35</f>
        <v>6.93</v>
      </c>
      <c r="J16" s="151">
        <f>A16*0.22*0.65</f>
        <v>12.870000000000001</v>
      </c>
      <c r="K16" s="1"/>
      <c r="L16" s="1"/>
    </row>
    <row r="17" spans="1:12" ht="18" customHeight="1" thickBot="1" x14ac:dyDescent="0.3">
      <c r="A17" s="152">
        <v>100</v>
      </c>
      <c r="B17" s="153">
        <v>54940</v>
      </c>
      <c r="C17" s="154">
        <v>11.8</v>
      </c>
      <c r="D17" s="155">
        <v>10.5</v>
      </c>
      <c r="E17" s="156">
        <v>9.5</v>
      </c>
      <c r="F17" s="157">
        <v>2.4</v>
      </c>
      <c r="G17" s="1"/>
      <c r="H17" s="158">
        <f>A17*0.22*0.2</f>
        <v>4.4000000000000004</v>
      </c>
      <c r="I17" s="159">
        <f>A17*0.22*0.35</f>
        <v>7.6999999999999993</v>
      </c>
      <c r="J17" s="160">
        <f>A17*0.22*0.65</f>
        <v>14.3</v>
      </c>
      <c r="K17" s="1"/>
      <c r="L17" s="1"/>
    </row>
    <row r="18" spans="1:12" ht="4.1500000000000004" customHeight="1" x14ac:dyDescent="0.25">
      <c r="A18" s="161"/>
      <c r="B18" s="162"/>
      <c r="C18" s="163"/>
      <c r="D18" s="163"/>
      <c r="E18" s="163"/>
      <c r="F18" s="164"/>
      <c r="G18" s="165"/>
      <c r="H18" s="166"/>
      <c r="I18" s="166"/>
      <c r="J18" s="1"/>
      <c r="K18" s="1"/>
      <c r="L18" s="1"/>
    </row>
    <row r="19" spans="1:12" ht="15.75" x14ac:dyDescent="0.25">
      <c r="A19" s="410" t="s">
        <v>150</v>
      </c>
      <c r="B19" s="410"/>
      <c r="C19" s="410"/>
      <c r="D19" s="410"/>
      <c r="E19" s="410"/>
      <c r="F19" s="410"/>
      <c r="G19" s="410"/>
      <c r="H19" s="410"/>
      <c r="I19" s="410"/>
      <c r="J19" s="410"/>
      <c r="K19" s="410"/>
      <c r="L19" s="410"/>
    </row>
    <row r="20" spans="1:12" ht="3.6" customHeight="1" thickBot="1" x14ac:dyDescent="0.3">
      <c r="A20" s="167"/>
      <c r="B20" s="162"/>
      <c r="C20" s="163"/>
      <c r="D20" s="163"/>
      <c r="E20" s="163"/>
      <c r="F20" s="164"/>
      <c r="G20" s="165"/>
      <c r="H20" s="166"/>
      <c r="I20" s="166"/>
      <c r="J20" s="1"/>
      <c r="K20" s="1"/>
      <c r="L20" s="1"/>
    </row>
    <row r="21" spans="1:12" x14ac:dyDescent="0.25">
      <c r="A21" s="394" t="s">
        <v>142</v>
      </c>
      <c r="B21" s="396" t="s">
        <v>143</v>
      </c>
      <c r="C21" s="398" t="s">
        <v>144</v>
      </c>
      <c r="D21" s="399"/>
      <c r="E21" s="400"/>
      <c r="F21" s="401" t="s">
        <v>145</v>
      </c>
      <c r="G21" s="1"/>
      <c r="H21" s="403" t="s">
        <v>146</v>
      </c>
      <c r="I21" s="404"/>
      <c r="J21" s="405"/>
      <c r="K21" s="1"/>
      <c r="L21" s="1"/>
    </row>
    <row r="22" spans="1:12" ht="15.75" thickBot="1" x14ac:dyDescent="0.3">
      <c r="A22" s="395"/>
      <c r="B22" s="397"/>
      <c r="C22" s="119">
        <v>500</v>
      </c>
      <c r="D22" s="120">
        <v>700</v>
      </c>
      <c r="E22" s="121">
        <v>900</v>
      </c>
      <c r="F22" s="402"/>
      <c r="G22" s="1"/>
      <c r="H22" s="122" t="s">
        <v>147</v>
      </c>
      <c r="I22" s="123" t="s">
        <v>148</v>
      </c>
      <c r="J22" s="124" t="s">
        <v>149</v>
      </c>
      <c r="K22" s="1"/>
      <c r="L22" s="1"/>
    </row>
    <row r="23" spans="1:12" x14ac:dyDescent="0.25">
      <c r="A23" s="168">
        <v>80</v>
      </c>
      <c r="B23" s="169">
        <v>55680</v>
      </c>
      <c r="C23" s="127">
        <v>12.4</v>
      </c>
      <c r="D23" s="128">
        <v>11.1</v>
      </c>
      <c r="E23" s="129">
        <v>10.1</v>
      </c>
      <c r="F23" s="170">
        <v>2.9</v>
      </c>
      <c r="G23" s="1"/>
      <c r="H23" s="171">
        <f>A23*0.22*0.2</f>
        <v>3.5200000000000005</v>
      </c>
      <c r="I23" s="172">
        <f>A23*0.22*0.35</f>
        <v>6.16</v>
      </c>
      <c r="J23" s="173">
        <f>A23*0.22*0.65</f>
        <v>11.440000000000001</v>
      </c>
      <c r="K23" s="1"/>
      <c r="L23" s="1"/>
    </row>
    <row r="24" spans="1:12" x14ac:dyDescent="0.25">
      <c r="A24" s="134">
        <v>90</v>
      </c>
      <c r="B24" s="135">
        <v>59740</v>
      </c>
      <c r="C24" s="136">
        <v>13.4</v>
      </c>
      <c r="D24" s="137">
        <v>12.1</v>
      </c>
      <c r="E24" s="138">
        <v>11</v>
      </c>
      <c r="F24" s="139">
        <v>3.2</v>
      </c>
      <c r="G24" s="1"/>
      <c r="H24" s="140">
        <f>A24*0.22*0.2</f>
        <v>3.9600000000000004</v>
      </c>
      <c r="I24" s="141">
        <f>A24*0.22*0.35</f>
        <v>6.93</v>
      </c>
      <c r="J24" s="142">
        <f>A24*0.22*0.65</f>
        <v>12.870000000000001</v>
      </c>
      <c r="K24" s="1"/>
      <c r="L24" s="1"/>
    </row>
    <row r="25" spans="1:12" ht="15.75" thickBot="1" x14ac:dyDescent="0.3">
      <c r="A25" s="174">
        <v>100</v>
      </c>
      <c r="B25" s="175">
        <v>65340</v>
      </c>
      <c r="C25" s="154">
        <v>14.7</v>
      </c>
      <c r="D25" s="155">
        <v>13.2</v>
      </c>
      <c r="E25" s="156">
        <v>12</v>
      </c>
      <c r="F25" s="176">
        <v>3.5</v>
      </c>
      <c r="G25" s="1"/>
      <c r="H25" s="177">
        <f>A25*0.22*0.2</f>
        <v>4.4000000000000004</v>
      </c>
      <c r="I25" s="159">
        <f>A25*0.22*0.35</f>
        <v>7.6999999999999993</v>
      </c>
      <c r="J25" s="160">
        <f>A25*0.22*0.65</f>
        <v>14.3</v>
      </c>
      <c r="K25" s="1"/>
      <c r="L25" s="1"/>
    </row>
    <row r="26" spans="1:12" ht="1.9" customHeight="1" x14ac:dyDescent="0.25">
      <c r="A26" s="161"/>
      <c r="B26" s="162"/>
      <c r="C26" s="163"/>
      <c r="D26" s="163"/>
      <c r="E26" s="163"/>
      <c r="F26" s="164"/>
      <c r="G26" s="165"/>
      <c r="H26" s="166"/>
      <c r="I26" s="166"/>
      <c r="J26" s="1"/>
      <c r="K26" s="1"/>
      <c r="L26" s="1"/>
    </row>
    <row r="27" spans="1:12" ht="4.9000000000000004" customHeight="1" x14ac:dyDescent="0.25">
      <c r="A27" s="161"/>
      <c r="B27" s="162"/>
      <c r="C27" s="163"/>
      <c r="D27" s="163"/>
      <c r="E27" s="163"/>
      <c r="F27" s="164"/>
      <c r="G27" s="165"/>
      <c r="H27" s="166"/>
      <c r="I27" s="166"/>
      <c r="J27" s="1"/>
      <c r="K27" s="1"/>
      <c r="L27" s="1"/>
    </row>
    <row r="28" spans="1:12" ht="30" customHeight="1" x14ac:dyDescent="0.25">
      <c r="A28" s="410" t="s">
        <v>151</v>
      </c>
      <c r="B28" s="410"/>
      <c r="C28" s="410"/>
      <c r="D28" s="410"/>
      <c r="E28" s="410"/>
      <c r="F28" s="410"/>
      <c r="G28" s="410"/>
      <c r="H28" s="410"/>
      <c r="I28" s="410"/>
      <c r="J28" s="410"/>
      <c r="K28" s="410"/>
      <c r="L28" s="410"/>
    </row>
    <row r="29" spans="1:12" ht="3" customHeight="1" thickBot="1" x14ac:dyDescent="0.3">
      <c r="A29" s="161"/>
      <c r="B29" s="162"/>
      <c r="C29" s="163"/>
      <c r="D29" s="163"/>
      <c r="E29" s="163"/>
      <c r="F29" s="164"/>
      <c r="G29" s="165"/>
      <c r="H29" s="166"/>
      <c r="I29" s="166"/>
      <c r="J29" s="1"/>
      <c r="K29" s="1"/>
      <c r="L29" s="1"/>
    </row>
    <row r="30" spans="1:12" ht="15" customHeight="1" x14ac:dyDescent="0.25">
      <c r="A30" s="394" t="s">
        <v>142</v>
      </c>
      <c r="B30" s="396" t="s">
        <v>143</v>
      </c>
      <c r="C30" s="398" t="s">
        <v>144</v>
      </c>
      <c r="D30" s="399"/>
      <c r="E30" s="400"/>
      <c r="F30" s="401" t="s">
        <v>145</v>
      </c>
      <c r="G30" s="1"/>
      <c r="H30" s="403" t="s">
        <v>146</v>
      </c>
      <c r="I30" s="404"/>
      <c r="J30" s="405"/>
      <c r="K30" s="1"/>
      <c r="L30" s="1"/>
    </row>
    <row r="31" spans="1:12" ht="15" customHeight="1" thickBot="1" x14ac:dyDescent="0.3">
      <c r="A31" s="395"/>
      <c r="B31" s="397"/>
      <c r="C31" s="119">
        <v>500</v>
      </c>
      <c r="D31" s="120">
        <v>700</v>
      </c>
      <c r="E31" s="121">
        <v>900</v>
      </c>
      <c r="F31" s="402"/>
      <c r="G31" s="1"/>
      <c r="H31" s="122" t="s">
        <v>147</v>
      </c>
      <c r="I31" s="123" t="s">
        <v>148</v>
      </c>
      <c r="J31" s="124" t="s">
        <v>149</v>
      </c>
      <c r="K31" s="1"/>
      <c r="L31" s="1"/>
    </row>
    <row r="32" spans="1:12" ht="18" customHeight="1" x14ac:dyDescent="0.25">
      <c r="A32" s="125">
        <v>100</v>
      </c>
      <c r="B32" s="126">
        <v>72200</v>
      </c>
      <c r="C32" s="127">
        <v>15.8</v>
      </c>
      <c r="D32" s="128">
        <v>14.2</v>
      </c>
      <c r="E32" s="129">
        <v>12.8</v>
      </c>
      <c r="F32" s="130">
        <v>3.8</v>
      </c>
      <c r="G32" s="1"/>
      <c r="H32" s="131">
        <f>A32*0.22*0.2</f>
        <v>4.4000000000000004</v>
      </c>
      <c r="I32" s="132">
        <f>A32*0.22*0.35</f>
        <v>7.6999999999999993</v>
      </c>
      <c r="J32" s="133">
        <f>A32*0.22*0.65</f>
        <v>14.3</v>
      </c>
      <c r="K32" s="1"/>
      <c r="L32" s="1"/>
    </row>
    <row r="33" spans="1:19" ht="18" customHeight="1" x14ac:dyDescent="0.25">
      <c r="A33" s="134">
        <v>110</v>
      </c>
      <c r="B33" s="135">
        <v>79100</v>
      </c>
      <c r="C33" s="136">
        <v>17.7</v>
      </c>
      <c r="D33" s="137">
        <v>15.8</v>
      </c>
      <c r="E33" s="138">
        <v>14.4</v>
      </c>
      <c r="F33" s="139">
        <v>4.0999999999999996</v>
      </c>
      <c r="G33" s="1"/>
      <c r="H33" s="140">
        <f>A33*0.22*0.2</f>
        <v>4.84</v>
      </c>
      <c r="I33" s="141">
        <f>A33*0.22*0.35</f>
        <v>8.4699999999999989</v>
      </c>
      <c r="J33" s="142">
        <f>A33*0.22*0.65</f>
        <v>15.73</v>
      </c>
      <c r="K33" s="1"/>
      <c r="L33" s="1"/>
    </row>
    <row r="34" spans="1:19" ht="18" customHeight="1" x14ac:dyDescent="0.25">
      <c r="A34" s="143">
        <v>120</v>
      </c>
      <c r="B34" s="144">
        <v>81100</v>
      </c>
      <c r="C34" s="136">
        <v>18.2</v>
      </c>
      <c r="D34" s="137">
        <v>16.3</v>
      </c>
      <c r="E34" s="138">
        <v>14.8</v>
      </c>
      <c r="F34" s="145">
        <v>4.3</v>
      </c>
      <c r="G34" s="1"/>
      <c r="H34" s="146">
        <f>A34*0.22*0.2</f>
        <v>5.28</v>
      </c>
      <c r="I34" s="147">
        <f>A34*0.22*0.35</f>
        <v>9.2399999999999984</v>
      </c>
      <c r="J34" s="148">
        <f>A34*0.22*0.65</f>
        <v>17.16</v>
      </c>
      <c r="K34" s="1"/>
      <c r="L34" s="1"/>
    </row>
    <row r="35" spans="1:19" ht="18" customHeight="1" thickBot="1" x14ac:dyDescent="0.3">
      <c r="A35" s="174">
        <v>130</v>
      </c>
      <c r="B35" s="178">
        <v>87500</v>
      </c>
      <c r="C35" s="154">
        <v>19.399999999999999</v>
      </c>
      <c r="D35" s="155">
        <v>17.399999999999999</v>
      </c>
      <c r="E35" s="156">
        <v>15.8</v>
      </c>
      <c r="F35" s="179">
        <v>4.5</v>
      </c>
      <c r="G35" s="1"/>
      <c r="H35" s="180">
        <f>A35*0.22*0.2</f>
        <v>5.7200000000000006</v>
      </c>
      <c r="I35" s="181">
        <f>A35*0.22*0.35</f>
        <v>10.01</v>
      </c>
      <c r="J35" s="182">
        <f>A35*0.22*0.65</f>
        <v>18.59</v>
      </c>
      <c r="K35" s="1"/>
      <c r="L35" s="1"/>
    </row>
    <row r="36" spans="1:19" ht="34.9" customHeight="1" x14ac:dyDescent="0.25">
      <c r="A36" s="411" t="s">
        <v>251</v>
      </c>
      <c r="B36" s="412"/>
      <c r="C36" s="412"/>
      <c r="D36" s="412"/>
      <c r="E36" s="412"/>
      <c r="F36" s="412"/>
      <c r="G36" s="412"/>
      <c r="H36" s="412"/>
      <c r="I36" s="412"/>
      <c r="J36" s="412"/>
      <c r="K36" s="412"/>
      <c r="L36" s="1"/>
    </row>
    <row r="37" spans="1:19" ht="1.9" customHeight="1" x14ac:dyDescent="0.25">
      <c r="A37" s="271"/>
      <c r="B37" s="272"/>
      <c r="C37" s="272"/>
      <c r="D37" s="272"/>
      <c r="E37" s="272"/>
      <c r="F37" s="272"/>
      <c r="G37" s="272"/>
      <c r="H37" s="272"/>
      <c r="I37" s="272"/>
      <c r="J37" s="272"/>
      <c r="K37" s="272"/>
      <c r="L37" s="1"/>
    </row>
    <row r="38" spans="1:19" ht="19.149999999999999" customHeight="1" x14ac:dyDescent="0.4">
      <c r="A38" s="413" t="s">
        <v>152</v>
      </c>
      <c r="B38" s="414"/>
      <c r="C38" s="415"/>
      <c r="D38" s="416" t="s">
        <v>153</v>
      </c>
      <c r="E38" s="416"/>
      <c r="F38" s="416"/>
      <c r="G38" s="183">
        <v>20.5</v>
      </c>
      <c r="H38" s="417" t="s">
        <v>154</v>
      </c>
      <c r="I38" s="417"/>
      <c r="J38" s="417"/>
      <c r="K38" s="417"/>
      <c r="L38" s="417"/>
    </row>
    <row r="39" spans="1:19" ht="14.45" customHeight="1" x14ac:dyDescent="0.4">
      <c r="A39" s="273"/>
      <c r="B39" s="418" t="s">
        <v>49</v>
      </c>
      <c r="C39" s="418"/>
      <c r="D39" s="419" t="s">
        <v>50</v>
      </c>
      <c r="E39" s="419"/>
      <c r="F39" s="419"/>
      <c r="G39" s="363" t="s">
        <v>207</v>
      </c>
      <c r="H39" s="184"/>
      <c r="I39" s="184"/>
      <c r="J39" s="184"/>
      <c r="K39" s="184"/>
      <c r="L39" s="184"/>
    </row>
    <row r="40" spans="1:19" ht="7.15" customHeight="1" x14ac:dyDescent="0.25">
      <c r="A40" s="1"/>
      <c r="B40" s="1"/>
      <c r="C40" s="185"/>
      <c r="D40" s="185"/>
      <c r="E40" s="3"/>
      <c r="F40" s="186"/>
      <c r="G40" s="187"/>
      <c r="H40" s="188"/>
      <c r="I40" s="188"/>
      <c r="J40" s="188"/>
      <c r="K40" s="1"/>
      <c r="L40" s="1"/>
    </row>
    <row r="41" spans="1:19" ht="18" customHeight="1" x14ac:dyDescent="0.3">
      <c r="A41" s="420" t="s">
        <v>155</v>
      </c>
      <c r="B41" s="421"/>
      <c r="C41" s="422"/>
      <c r="D41" s="1"/>
      <c r="E41" s="113"/>
      <c r="F41" s="113"/>
      <c r="G41" s="423" t="s">
        <v>156</v>
      </c>
      <c r="H41" s="424"/>
      <c r="I41" s="189" t="s">
        <v>157</v>
      </c>
      <c r="J41" s="190">
        <v>1</v>
      </c>
      <c r="K41" s="191" t="s">
        <v>13</v>
      </c>
      <c r="L41" s="191"/>
      <c r="N41">
        <v>5</v>
      </c>
      <c r="O41">
        <v>7</v>
      </c>
      <c r="P41">
        <v>8</v>
      </c>
      <c r="Q41">
        <v>10</v>
      </c>
      <c r="R41">
        <v>12</v>
      </c>
      <c r="S41">
        <v>14</v>
      </c>
    </row>
    <row r="42" spans="1:19" ht="5.45" customHeight="1" x14ac:dyDescent="0.25">
      <c r="A42" s="1"/>
      <c r="B42" s="1"/>
      <c r="C42" s="1"/>
      <c r="D42" s="1"/>
      <c r="E42" s="1"/>
      <c r="F42" s="1"/>
      <c r="G42" s="1"/>
      <c r="H42" s="1"/>
      <c r="I42" s="1"/>
      <c r="J42" s="1"/>
      <c r="K42" s="191"/>
      <c r="L42" s="191"/>
    </row>
    <row r="43" spans="1:19" ht="15" customHeight="1" x14ac:dyDescent="0.25">
      <c r="A43" s="1"/>
      <c r="B43" s="1" t="s">
        <v>158</v>
      </c>
      <c r="C43" s="1"/>
      <c r="D43" s="1"/>
      <c r="E43" s="1"/>
      <c r="F43" s="1"/>
      <c r="G43" s="1"/>
      <c r="H43" s="1"/>
      <c r="I43" s="1"/>
      <c r="J43" s="190">
        <v>120</v>
      </c>
      <c r="K43" s="191" t="s">
        <v>159</v>
      </c>
      <c r="L43" s="191"/>
    </row>
    <row r="44" spans="1:19" ht="5.45" customHeight="1" x14ac:dyDescent="0.25">
      <c r="A44" s="1"/>
      <c r="B44" s="1"/>
      <c r="C44" s="1"/>
      <c r="D44" s="1"/>
      <c r="E44" s="1"/>
      <c r="F44" s="1"/>
      <c r="G44" s="1"/>
      <c r="H44" s="1"/>
      <c r="I44" s="1"/>
      <c r="J44" s="1"/>
      <c r="K44" s="191"/>
      <c r="L44" s="191"/>
    </row>
    <row r="45" spans="1:19" x14ac:dyDescent="0.25">
      <c r="A45" s="1"/>
      <c r="B45" s="1" t="s">
        <v>160</v>
      </c>
      <c r="C45" s="1"/>
      <c r="D45" s="1"/>
      <c r="E45" s="1"/>
      <c r="F45" s="1"/>
      <c r="G45" s="1"/>
      <c r="H45" s="1"/>
      <c r="I45" s="1"/>
      <c r="J45" s="190">
        <v>600</v>
      </c>
      <c r="K45" s="191" t="s">
        <v>161</v>
      </c>
      <c r="L45" s="191"/>
      <c r="N45" s="9">
        <v>0.2</v>
      </c>
      <c r="O45" s="9">
        <v>0.15</v>
      </c>
      <c r="P45" s="9">
        <v>0.12</v>
      </c>
      <c r="Q45" s="9">
        <v>0.11</v>
      </c>
      <c r="R45" s="10">
        <v>0.1</v>
      </c>
      <c r="S45" s="10">
        <v>0.09</v>
      </c>
    </row>
    <row r="46" spans="1:19" ht="4.9000000000000004" customHeight="1" x14ac:dyDescent="0.25">
      <c r="A46" s="1"/>
      <c r="B46" s="1"/>
      <c r="C46" s="1"/>
      <c r="D46" s="1"/>
      <c r="E46" s="1"/>
      <c r="F46" s="1"/>
      <c r="G46" s="1"/>
      <c r="H46" s="1"/>
      <c r="I46" s="1"/>
      <c r="J46" s="191"/>
      <c r="K46" s="191"/>
      <c r="L46" s="191"/>
    </row>
    <row r="47" spans="1:19" x14ac:dyDescent="0.25">
      <c r="A47" s="1"/>
      <c r="B47" s="1" t="s">
        <v>162</v>
      </c>
      <c r="C47" s="1"/>
      <c r="D47" s="1"/>
      <c r="E47" s="1"/>
      <c r="F47" s="1"/>
      <c r="G47" s="1"/>
      <c r="H47" s="1"/>
      <c r="I47" s="1"/>
      <c r="J47" s="190">
        <v>98000</v>
      </c>
      <c r="K47" s="191" t="s">
        <v>163</v>
      </c>
      <c r="L47" s="191"/>
      <c r="N47" s="303">
        <f>'Coef charges fixes'!C87</f>
        <v>0.1713568</v>
      </c>
      <c r="O47" s="303">
        <f>'Coef charges fixes'!C89</f>
        <v>0.13294319354910711</v>
      </c>
      <c r="P47" s="304">
        <f>'Coef charges fixes'!C91</f>
        <v>0.11672757919907842</v>
      </c>
      <c r="Q47" s="303">
        <f>'Coef charges fixes'!C94</f>
        <v>0.10384310918640977</v>
      </c>
      <c r="R47" s="303">
        <f>'Coef charges fixes'!C96</f>
        <v>9.3716554077216671E-2</v>
      </c>
      <c r="S47" s="303">
        <f>'Coef charges fixes'!C97</f>
        <v>8.5622655836081918E-2</v>
      </c>
    </row>
    <row r="48" spans="1:19" ht="5.45" customHeight="1" x14ac:dyDescent="0.25">
      <c r="A48" s="1"/>
      <c r="B48" s="1"/>
      <c r="C48" s="1"/>
      <c r="D48" s="1"/>
      <c r="E48" s="1"/>
      <c r="F48" s="1"/>
      <c r="G48" s="1"/>
      <c r="H48" s="1"/>
      <c r="I48" s="1"/>
      <c r="J48" s="191"/>
      <c r="K48" s="191"/>
      <c r="L48" s="191"/>
      <c r="M48" s="1"/>
    </row>
    <row r="49" spans="1:21" x14ac:dyDescent="0.25">
      <c r="A49" s="1"/>
      <c r="B49" s="1" t="s">
        <v>164</v>
      </c>
      <c r="C49" s="1"/>
      <c r="D49" s="1"/>
      <c r="E49" s="1"/>
      <c r="F49" s="1"/>
      <c r="G49" s="1"/>
      <c r="H49" s="1"/>
      <c r="I49" s="1"/>
      <c r="J49" s="190">
        <v>10</v>
      </c>
      <c r="K49" s="191" t="s">
        <v>4</v>
      </c>
      <c r="L49" s="191"/>
      <c r="U49">
        <v>15</v>
      </c>
    </row>
    <row r="50" spans="1:21" ht="4.9000000000000004" customHeight="1" x14ac:dyDescent="0.25">
      <c r="A50" s="1"/>
      <c r="B50" s="1"/>
      <c r="C50" s="1"/>
      <c r="D50" s="1"/>
      <c r="E50" s="1"/>
      <c r="F50" s="1"/>
      <c r="G50" s="1"/>
      <c r="H50" s="1"/>
      <c r="I50" s="1"/>
      <c r="J50" s="191"/>
      <c r="K50" s="1"/>
      <c r="L50" s="1"/>
    </row>
    <row r="51" spans="1:21" x14ac:dyDescent="0.25">
      <c r="A51" s="1"/>
      <c r="B51" s="1" t="s">
        <v>165</v>
      </c>
      <c r="C51" s="1"/>
      <c r="D51" s="1"/>
      <c r="E51" s="1"/>
      <c r="F51" s="1"/>
      <c r="G51" s="1"/>
      <c r="H51" s="1"/>
      <c r="I51" s="1"/>
      <c r="J51" s="192">
        <f>IF(J49=7,J47*O47,IF(J49=5,J47*N47,IF(J49=8,J47*P47,IF(J49=10,J47*Q47,IF(J49=12,J47*R47,IF(J49=14,J47*S47,FALSE))))))</f>
        <v>10176.624700268158</v>
      </c>
      <c r="K51" s="191" t="s">
        <v>3</v>
      </c>
      <c r="L51" s="1"/>
    </row>
    <row r="52" spans="1:21" ht="6.6" customHeight="1" x14ac:dyDescent="0.25">
      <c r="A52" s="1"/>
      <c r="B52" s="1"/>
      <c r="C52" s="1"/>
      <c r="D52" s="1"/>
      <c r="E52" s="1"/>
      <c r="F52" s="1"/>
      <c r="G52" s="1"/>
      <c r="H52" s="1"/>
      <c r="I52" s="1"/>
      <c r="J52" s="191"/>
      <c r="K52" s="191"/>
      <c r="L52" s="1"/>
    </row>
    <row r="53" spans="1:21" x14ac:dyDescent="0.25">
      <c r="A53" s="1"/>
      <c r="B53" s="1" t="s">
        <v>166</v>
      </c>
      <c r="C53" s="1"/>
      <c r="D53" s="1"/>
      <c r="E53" s="1"/>
      <c r="F53" s="1"/>
      <c r="G53" s="1"/>
      <c r="H53" s="1"/>
      <c r="I53" s="1"/>
      <c r="J53" s="193">
        <f>J51/J45</f>
        <v>16.961041167113596</v>
      </c>
      <c r="K53" s="191" t="s">
        <v>6</v>
      </c>
      <c r="L53" s="1"/>
    </row>
    <row r="54" spans="1:21" ht="4.1500000000000004" customHeight="1" x14ac:dyDescent="0.25">
      <c r="A54" s="1"/>
      <c r="B54" s="1"/>
      <c r="C54" s="1"/>
      <c r="D54" s="1"/>
      <c r="E54" s="1"/>
      <c r="F54" s="1"/>
      <c r="G54" s="1"/>
      <c r="H54" s="1"/>
      <c r="I54" s="1"/>
      <c r="J54" s="191"/>
      <c r="K54" s="191"/>
      <c r="L54" s="1"/>
    </row>
    <row r="55" spans="1:21" x14ac:dyDescent="0.25">
      <c r="A55" s="1"/>
      <c r="B55" s="1" t="s">
        <v>167</v>
      </c>
      <c r="C55" s="1"/>
      <c r="D55" s="1"/>
      <c r="E55" s="1"/>
      <c r="F55" s="1"/>
      <c r="G55" s="1"/>
      <c r="H55" s="1"/>
      <c r="I55" s="1"/>
      <c r="J55" s="190">
        <v>4.3</v>
      </c>
      <c r="K55" s="191" t="s">
        <v>6</v>
      </c>
      <c r="L55" s="1"/>
    </row>
    <row r="56" spans="1:21" ht="4.1500000000000004" customHeight="1" x14ac:dyDescent="0.25">
      <c r="A56" s="1"/>
      <c r="B56" s="1"/>
      <c r="C56" s="1"/>
      <c r="D56" s="1"/>
      <c r="E56" s="1"/>
      <c r="F56" s="1"/>
      <c r="G56" s="1"/>
      <c r="H56" s="1"/>
      <c r="I56" s="1"/>
      <c r="J56" s="191"/>
      <c r="K56" s="191"/>
      <c r="L56" s="1"/>
    </row>
    <row r="57" spans="1:21" ht="20.25" x14ac:dyDescent="0.4">
      <c r="A57" s="1"/>
      <c r="B57" s="1"/>
      <c r="C57" s="194"/>
      <c r="D57" s="1"/>
      <c r="E57" s="194"/>
      <c r="F57" s="195" t="s">
        <v>168</v>
      </c>
      <c r="G57" s="196"/>
      <c r="H57" s="196"/>
      <c r="I57" s="196"/>
      <c r="J57" s="197">
        <f>J53+J55</f>
        <v>21.261041167113596</v>
      </c>
      <c r="K57" s="191" t="s">
        <v>6</v>
      </c>
      <c r="L57" s="1"/>
    </row>
    <row r="58" spans="1:21" ht="4.9000000000000004" customHeight="1" x14ac:dyDescent="0.25">
      <c r="A58" s="1"/>
      <c r="B58" s="1"/>
      <c r="C58" s="1"/>
      <c r="D58" s="1"/>
      <c r="E58" s="1"/>
      <c r="F58" s="1"/>
      <c r="G58" s="1"/>
      <c r="H58" s="1"/>
      <c r="I58" s="1"/>
      <c r="J58" s="189"/>
      <c r="K58" s="1"/>
      <c r="L58" s="1"/>
    </row>
    <row r="59" spans="1:21" ht="4.9000000000000004" customHeight="1" thickBot="1" x14ac:dyDescent="0.3">
      <c r="A59" s="198"/>
      <c r="B59" s="198"/>
      <c r="C59" s="198"/>
      <c r="D59" s="198"/>
      <c r="E59" s="198"/>
      <c r="F59" s="198"/>
      <c r="G59" s="198"/>
      <c r="H59" s="198"/>
      <c r="I59" s="198"/>
      <c r="J59" s="199"/>
      <c r="K59" s="198"/>
      <c r="L59" s="198"/>
    </row>
    <row r="60" spans="1:21" ht="19.899999999999999" customHeight="1" thickBot="1" x14ac:dyDescent="0.3">
      <c r="A60" s="425" t="s">
        <v>169</v>
      </c>
      <c r="B60" s="426"/>
      <c r="C60" s="426"/>
      <c r="D60" s="426"/>
      <c r="E60" s="426"/>
      <c r="F60" s="427"/>
      <c r="G60" s="428" t="s">
        <v>170</v>
      </c>
      <c r="H60" s="429"/>
      <c r="I60" s="429"/>
      <c r="J60" s="429"/>
      <c r="K60" s="429"/>
      <c r="L60" s="430"/>
    </row>
    <row r="61" spans="1:21" ht="7.15" customHeight="1" thickBot="1" x14ac:dyDescent="0.35">
      <c r="A61" s="200"/>
      <c r="B61" s="200"/>
      <c r="C61" s="200"/>
      <c r="D61" s="200"/>
      <c r="E61" s="200"/>
      <c r="F61" s="200"/>
      <c r="G61" s="200"/>
      <c r="H61" s="200"/>
      <c r="I61" s="200"/>
      <c r="J61" s="200"/>
      <c r="K61" s="200"/>
      <c r="L61" s="200"/>
    </row>
    <row r="62" spans="1:21" ht="20.45" customHeight="1" thickBot="1" x14ac:dyDescent="0.3">
      <c r="A62" s="431" t="s">
        <v>171</v>
      </c>
      <c r="B62" s="432"/>
      <c r="C62" s="433"/>
      <c r="D62" s="431" t="s">
        <v>172</v>
      </c>
      <c r="E62" s="432"/>
      <c r="F62" s="433"/>
      <c r="G62" s="434" t="s">
        <v>173</v>
      </c>
      <c r="H62" s="435"/>
      <c r="I62" s="436" t="s">
        <v>174</v>
      </c>
      <c r="J62" s="437"/>
      <c r="K62" s="437"/>
      <c r="L62" s="438"/>
    </row>
    <row r="63" spans="1:21" ht="18" customHeight="1" x14ac:dyDescent="0.3">
      <c r="A63" s="440" t="s">
        <v>147</v>
      </c>
      <c r="B63" s="441"/>
      <c r="C63" s="133">
        <f>J43*0.22*0.2</f>
        <v>5.28</v>
      </c>
      <c r="D63" s="442">
        <f>J57+(C63*J41)</f>
        <v>26.541041167113598</v>
      </c>
      <c r="E63" s="442"/>
      <c r="F63" s="201"/>
      <c r="G63" s="443"/>
      <c r="H63" s="444"/>
      <c r="I63" s="449">
        <f>D63+G63</f>
        <v>26.541041167113598</v>
      </c>
      <c r="J63" s="450"/>
      <c r="K63" s="202"/>
      <c r="L63" s="203"/>
    </row>
    <row r="64" spans="1:21" ht="18" customHeight="1" x14ac:dyDescent="0.3">
      <c r="A64" s="451" t="s">
        <v>148</v>
      </c>
      <c r="B64" s="452"/>
      <c r="C64" s="204">
        <f>J43*0.22*0.35</f>
        <v>9.2399999999999984</v>
      </c>
      <c r="D64" s="453">
        <f>J57+(C64*J41)</f>
        <v>30.501041167113595</v>
      </c>
      <c r="E64" s="453"/>
      <c r="F64" s="205"/>
      <c r="G64" s="445"/>
      <c r="H64" s="446"/>
      <c r="I64" s="454">
        <f>D64+G63</f>
        <v>30.501041167113595</v>
      </c>
      <c r="J64" s="455"/>
      <c r="K64" s="206"/>
      <c r="L64" s="207"/>
    </row>
    <row r="65" spans="1:12" ht="18" customHeight="1" thickBot="1" x14ac:dyDescent="0.35">
      <c r="A65" s="456" t="s">
        <v>149</v>
      </c>
      <c r="B65" s="457"/>
      <c r="C65" s="160">
        <f>J43*0.22*0.65</f>
        <v>17.16</v>
      </c>
      <c r="D65" s="458">
        <f>J57+(C65*J41)</f>
        <v>38.4210411671136</v>
      </c>
      <c r="E65" s="458"/>
      <c r="F65" s="208"/>
      <c r="G65" s="447"/>
      <c r="H65" s="448"/>
      <c r="I65" s="459">
        <f>D65+G63</f>
        <v>38.4210411671136</v>
      </c>
      <c r="J65" s="460"/>
      <c r="K65" s="209"/>
      <c r="L65" s="210"/>
    </row>
    <row r="66" spans="1:12" ht="4.1500000000000004" customHeight="1" x14ac:dyDescent="0.25">
      <c r="A66" s="1"/>
      <c r="B66" s="1"/>
      <c r="C66" s="1"/>
      <c r="D66" s="1"/>
      <c r="E66" s="1"/>
      <c r="F66" s="1"/>
      <c r="G66" s="1"/>
      <c r="H66" s="1"/>
      <c r="I66" s="1"/>
      <c r="J66" s="1"/>
      <c r="K66" s="1"/>
      <c r="L66" s="1"/>
    </row>
    <row r="67" spans="1:12" x14ac:dyDescent="0.25">
      <c r="A67" s="1"/>
      <c r="B67" s="1"/>
      <c r="D67" s="211"/>
      <c r="E67" s="1"/>
      <c r="F67" s="1"/>
      <c r="G67" s="439" t="s">
        <v>175</v>
      </c>
      <c r="H67" s="439"/>
      <c r="I67" s="439"/>
      <c r="J67" s="439"/>
      <c r="K67" s="439"/>
      <c r="L67" s="439"/>
    </row>
    <row r="68" spans="1:12" ht="14.45" customHeight="1" x14ac:dyDescent="0.25">
      <c r="A68" s="1"/>
      <c r="B68" s="1"/>
      <c r="C68" s="211"/>
      <c r="D68" s="211"/>
      <c r="E68" s="1"/>
      <c r="F68" s="1"/>
      <c r="G68" s="1"/>
      <c r="H68" s="1"/>
      <c r="I68" s="1"/>
      <c r="J68" s="1"/>
      <c r="K68" s="1"/>
      <c r="L68" s="1"/>
    </row>
    <row r="69" spans="1:12" ht="34.9" customHeight="1" x14ac:dyDescent="0.25">
      <c r="A69" s="1"/>
      <c r="B69" s="1"/>
      <c r="C69" s="211"/>
      <c r="D69" s="211"/>
      <c r="E69" s="1"/>
      <c r="F69" s="1"/>
      <c r="G69" s="1"/>
      <c r="H69" s="1"/>
      <c r="I69" s="1"/>
      <c r="J69" s="1"/>
      <c r="K69" s="1"/>
      <c r="L69" s="1"/>
    </row>
  </sheetData>
  <sheetProtection algorithmName="SHA-512" hashValue="mN5sFA/6XVy3X81u0nza4oBppPWeMwN/aE9tB5a8zFPlf7NoD5IA9ytF9nN3PhuIaI32epy/fXq1cbrhGCzFTA==" saltValue="WgP42f+040QpHI1AzCJIgQ==" spinCount="100000" sheet="1" selectLockedCells="1"/>
  <mergeCells count="47">
    <mergeCell ref="G67:L67"/>
    <mergeCell ref="A63:B63"/>
    <mergeCell ref="D63:E63"/>
    <mergeCell ref="G63:H65"/>
    <mergeCell ref="I63:J63"/>
    <mergeCell ref="A64:B64"/>
    <mergeCell ref="D64:E64"/>
    <mergeCell ref="I64:J64"/>
    <mergeCell ref="A65:B65"/>
    <mergeCell ref="D65:E65"/>
    <mergeCell ref="I65:J65"/>
    <mergeCell ref="A41:C41"/>
    <mergeCell ref="G41:H41"/>
    <mergeCell ref="A60:F60"/>
    <mergeCell ref="G60:L60"/>
    <mergeCell ref="A62:C62"/>
    <mergeCell ref="D62:F62"/>
    <mergeCell ref="G62:H62"/>
    <mergeCell ref="I62:L62"/>
    <mergeCell ref="A36:K36"/>
    <mergeCell ref="A38:C38"/>
    <mergeCell ref="D38:F38"/>
    <mergeCell ref="H38:L38"/>
    <mergeCell ref="B39:C39"/>
    <mergeCell ref="D39:F39"/>
    <mergeCell ref="A28:L28"/>
    <mergeCell ref="A30:A31"/>
    <mergeCell ref="B30:B31"/>
    <mergeCell ref="C30:E30"/>
    <mergeCell ref="F30:F31"/>
    <mergeCell ref="H30:J30"/>
    <mergeCell ref="A19:L19"/>
    <mergeCell ref="A21:A22"/>
    <mergeCell ref="B21:B22"/>
    <mergeCell ref="C21:E21"/>
    <mergeCell ref="F21:F22"/>
    <mergeCell ref="H21:J21"/>
    <mergeCell ref="D2:H2"/>
    <mergeCell ref="D3:H3"/>
    <mergeCell ref="A6:J6"/>
    <mergeCell ref="K6:L6"/>
    <mergeCell ref="A9:L9"/>
    <mergeCell ref="A11:A12"/>
    <mergeCell ref="B11:B12"/>
    <mergeCell ref="C11:E11"/>
    <mergeCell ref="F11:F12"/>
    <mergeCell ref="H11:J11"/>
  </mergeCells>
  <hyperlinks>
    <hyperlink ref="D39" r:id="rId1" xr:uid="{FF97438B-0EF8-4D02-B957-F5AF7CC74F24}"/>
  </hyperlinks>
  <printOptions horizontalCentered="1" verticalCentered="1"/>
  <pageMargins left="0.31496062992125984" right="0.31496062992125984" top="0.35433070866141736" bottom="0.35433070866141736" header="0.31496062992125984" footer="0.31496062992125984"/>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32179-1F14-4D62-BA20-66FA6E088BA7}">
  <sheetPr>
    <pageSetUpPr fitToPage="1"/>
  </sheetPr>
  <dimension ref="A1:V65"/>
  <sheetViews>
    <sheetView tabSelected="1" view="pageBreakPreview" topLeftCell="A8" zoomScale="130" zoomScaleNormal="110" zoomScaleSheetLayoutView="130" workbookViewId="0">
      <selection activeCell="J37" sqref="J37"/>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85.85546875" customWidth="1"/>
  </cols>
  <sheetData>
    <row r="1" spans="1:15" ht="12" customHeight="1" x14ac:dyDescent="0.25">
      <c r="A1" s="1"/>
      <c r="B1" s="1"/>
      <c r="C1" s="1"/>
      <c r="D1" s="1"/>
      <c r="E1" s="1"/>
      <c r="F1" s="1"/>
      <c r="G1" s="1"/>
      <c r="H1" s="1"/>
      <c r="I1" s="1"/>
      <c r="J1" s="1"/>
      <c r="K1" s="1"/>
      <c r="L1" s="1"/>
    </row>
    <row r="2" spans="1:15" ht="6.6" hidden="1" customHeight="1" x14ac:dyDescent="0.25">
      <c r="A2" s="1"/>
      <c r="B2" s="1"/>
      <c r="C2" s="1"/>
      <c r="D2" s="1"/>
      <c r="E2" s="1"/>
      <c r="F2" s="1"/>
      <c r="G2" s="1"/>
      <c r="H2" s="1"/>
      <c r="I2" s="1"/>
      <c r="J2" s="1"/>
      <c r="K2" s="1"/>
      <c r="L2" s="1"/>
    </row>
    <row r="3" spans="1:15" ht="23.25" x14ac:dyDescent="0.35">
      <c r="A3" s="1"/>
      <c r="B3" s="1"/>
      <c r="C3" s="1"/>
      <c r="D3" s="406" t="s">
        <v>138</v>
      </c>
      <c r="E3" s="406"/>
      <c r="F3" s="406"/>
      <c r="G3" s="406"/>
      <c r="H3" s="406"/>
      <c r="I3" s="114"/>
      <c r="J3" s="114"/>
      <c r="K3" s="114"/>
      <c r="L3" s="114"/>
      <c r="M3" s="114"/>
      <c r="N3" s="114"/>
      <c r="O3" s="114"/>
    </row>
    <row r="4" spans="1:15" ht="24.6" customHeight="1" x14ac:dyDescent="0.25">
      <c r="B4" s="117"/>
      <c r="C4" s="117"/>
      <c r="D4" s="407" t="s">
        <v>139</v>
      </c>
      <c r="E4" s="407"/>
      <c r="F4" s="407"/>
      <c r="G4" s="407"/>
      <c r="H4" s="407"/>
      <c r="I4" s="117"/>
      <c r="J4" s="117"/>
      <c r="K4" s="117"/>
      <c r="L4" s="117"/>
    </row>
    <row r="5" spans="1:15" hidden="1" x14ac:dyDescent="0.25">
      <c r="A5" s="1"/>
      <c r="B5" s="1"/>
      <c r="C5" s="1"/>
      <c r="D5" s="1"/>
      <c r="E5" s="1"/>
      <c r="F5" s="1"/>
      <c r="G5" s="1"/>
      <c r="H5" s="1"/>
      <c r="I5" s="1"/>
      <c r="J5" s="1"/>
      <c r="K5" s="1"/>
      <c r="L5" s="1"/>
    </row>
    <row r="6" spans="1:15" ht="21" customHeight="1" x14ac:dyDescent="0.25">
      <c r="A6" s="1"/>
      <c r="B6" s="1"/>
      <c r="C6" s="1"/>
      <c r="D6" s="1"/>
      <c r="E6" s="1"/>
      <c r="F6" s="1"/>
      <c r="G6" s="1"/>
      <c r="H6" s="1"/>
      <c r="I6" s="1"/>
      <c r="J6" s="1"/>
      <c r="K6" s="1"/>
      <c r="L6" s="1"/>
    </row>
    <row r="7" spans="1:15" ht="22.5" x14ac:dyDescent="0.45">
      <c r="A7" s="408" t="s">
        <v>176</v>
      </c>
      <c r="B7" s="408"/>
      <c r="C7" s="408"/>
      <c r="D7" s="408"/>
      <c r="E7" s="408"/>
      <c r="F7" s="408"/>
      <c r="G7" s="408"/>
      <c r="H7" s="408"/>
      <c r="I7" s="408"/>
      <c r="J7" s="408"/>
      <c r="K7" s="464">
        <v>2023</v>
      </c>
      <c r="L7" s="464"/>
    </row>
    <row r="8" spans="1:15" x14ac:dyDescent="0.25">
      <c r="A8" s="1"/>
      <c r="B8" s="1"/>
      <c r="C8" s="1"/>
      <c r="D8" s="1"/>
      <c r="E8" s="1"/>
      <c r="F8" s="1"/>
      <c r="G8" s="1"/>
      <c r="H8" s="1"/>
      <c r="I8" s="1"/>
      <c r="J8" s="1"/>
      <c r="K8" s="1"/>
      <c r="L8" s="1"/>
    </row>
    <row r="9" spans="1:15" ht="138.6" customHeight="1" x14ac:dyDescent="0.25">
      <c r="A9" s="1"/>
      <c r="B9" s="1"/>
      <c r="C9" s="1"/>
      <c r="D9" s="1"/>
      <c r="E9" s="1"/>
      <c r="F9" s="1"/>
      <c r="G9" s="1"/>
      <c r="H9" s="1"/>
      <c r="I9" s="1"/>
      <c r="J9" s="1"/>
      <c r="K9" s="1"/>
      <c r="L9" s="1"/>
      <c r="N9" s="212"/>
    </row>
    <row r="10" spans="1:15" ht="49.9" customHeight="1" x14ac:dyDescent="0.25">
      <c r="A10" s="410" t="s">
        <v>177</v>
      </c>
      <c r="B10" s="410"/>
      <c r="C10" s="410"/>
      <c r="D10" s="410"/>
      <c r="E10" s="410"/>
      <c r="F10" s="410"/>
      <c r="G10" s="410"/>
      <c r="H10" s="410"/>
      <c r="I10" s="410"/>
      <c r="J10" s="410"/>
      <c r="K10" s="410"/>
      <c r="L10" s="410"/>
    </row>
    <row r="11" spans="1:15" ht="6.6" customHeight="1" thickBot="1" x14ac:dyDescent="0.3">
      <c r="A11" s="1"/>
      <c r="B11" s="1"/>
      <c r="C11" s="1"/>
      <c r="D11" s="1"/>
      <c r="E11" s="1"/>
      <c r="F11" s="1"/>
      <c r="G11" s="1"/>
      <c r="H11" s="1"/>
      <c r="I11" s="1"/>
      <c r="J11" s="1"/>
      <c r="K11" s="1"/>
      <c r="L11" s="1"/>
    </row>
    <row r="12" spans="1:15" ht="15" customHeight="1" x14ac:dyDescent="0.25">
      <c r="A12" s="394" t="s">
        <v>142</v>
      </c>
      <c r="B12" s="396" t="s">
        <v>143</v>
      </c>
      <c r="C12" s="398" t="s">
        <v>144</v>
      </c>
      <c r="D12" s="399"/>
      <c r="E12" s="400"/>
      <c r="F12" s="401" t="s">
        <v>145</v>
      </c>
      <c r="G12" s="1"/>
      <c r="H12" s="403" t="s">
        <v>146</v>
      </c>
      <c r="I12" s="404"/>
      <c r="J12" s="405"/>
      <c r="K12" s="1"/>
      <c r="L12" s="1"/>
    </row>
    <row r="13" spans="1:15" ht="15" customHeight="1" thickBot="1" x14ac:dyDescent="0.3">
      <c r="A13" s="461"/>
      <c r="B13" s="462"/>
      <c r="C13" s="213">
        <v>500</v>
      </c>
      <c r="D13" s="214">
        <v>700</v>
      </c>
      <c r="E13" s="215">
        <v>900</v>
      </c>
      <c r="F13" s="463"/>
      <c r="G13" s="1"/>
      <c r="H13" s="122" t="s">
        <v>147</v>
      </c>
      <c r="I13" s="123" t="s">
        <v>148</v>
      </c>
      <c r="J13" s="124" t="s">
        <v>149</v>
      </c>
      <c r="K13" s="1"/>
      <c r="L13" s="1"/>
    </row>
    <row r="14" spans="1:15" ht="18" customHeight="1" x14ac:dyDescent="0.25">
      <c r="A14" s="216">
        <v>130</v>
      </c>
      <c r="B14" s="126">
        <v>92200</v>
      </c>
      <c r="C14" s="127">
        <v>20.3</v>
      </c>
      <c r="D14" s="128">
        <v>18.2</v>
      </c>
      <c r="E14" s="129">
        <v>16.5</v>
      </c>
      <c r="F14" s="130">
        <v>4.5</v>
      </c>
      <c r="G14" s="1"/>
      <c r="H14" s="131">
        <f>A14*0.22*0.2</f>
        <v>5.7200000000000006</v>
      </c>
      <c r="I14" s="132">
        <f>A14*0.22*0.35</f>
        <v>10.01</v>
      </c>
      <c r="J14" s="133">
        <f t="shared" ref="J14:J17" si="0">A14*0.22*0.65</f>
        <v>18.59</v>
      </c>
      <c r="K14" s="1"/>
      <c r="L14" s="1"/>
    </row>
    <row r="15" spans="1:15" ht="18" customHeight="1" x14ac:dyDescent="0.25">
      <c r="A15" s="217">
        <v>150</v>
      </c>
      <c r="B15" s="218">
        <v>106100</v>
      </c>
      <c r="C15" s="136">
        <v>22.9</v>
      </c>
      <c r="D15" s="137">
        <v>20.5</v>
      </c>
      <c r="E15" s="138">
        <v>18.5</v>
      </c>
      <c r="F15" s="219">
        <v>4.8</v>
      </c>
      <c r="G15" s="1"/>
      <c r="H15" s="220">
        <f>A15*0.22*0.2</f>
        <v>6.6000000000000005</v>
      </c>
      <c r="I15" s="221">
        <f>A15*0.22*0.35</f>
        <v>11.549999999999999</v>
      </c>
      <c r="J15" s="222">
        <f t="shared" si="0"/>
        <v>21.45</v>
      </c>
      <c r="K15" s="1"/>
      <c r="L15" s="1"/>
    </row>
    <row r="16" spans="1:15" ht="18" customHeight="1" x14ac:dyDescent="0.25">
      <c r="A16" s="223">
        <v>170</v>
      </c>
      <c r="B16" s="144">
        <v>120500</v>
      </c>
      <c r="C16" s="136">
        <v>25.9</v>
      </c>
      <c r="D16" s="137">
        <v>23.1</v>
      </c>
      <c r="E16" s="138">
        <v>20.9</v>
      </c>
      <c r="F16" s="145">
        <v>5.4</v>
      </c>
      <c r="G16" s="1"/>
      <c r="H16" s="146">
        <f>A16*0.22*0.2</f>
        <v>7.48</v>
      </c>
      <c r="I16" s="147">
        <f>A16*0.22*0.35</f>
        <v>13.089999999999998</v>
      </c>
      <c r="J16" s="148">
        <f t="shared" si="0"/>
        <v>24.31</v>
      </c>
      <c r="K16" s="1"/>
      <c r="L16" s="1"/>
    </row>
    <row r="17" spans="1:22" ht="18" customHeight="1" thickBot="1" x14ac:dyDescent="0.3">
      <c r="A17" s="224">
        <v>190</v>
      </c>
      <c r="B17" s="225">
        <v>124000</v>
      </c>
      <c r="C17" s="154">
        <v>27.1</v>
      </c>
      <c r="D17" s="155">
        <v>24.3</v>
      </c>
      <c r="E17" s="156">
        <v>22</v>
      </c>
      <c r="F17" s="226">
        <v>5.9</v>
      </c>
      <c r="G17" s="1"/>
      <c r="H17" s="227">
        <f>A17*0.22*0.2</f>
        <v>8.36</v>
      </c>
      <c r="I17" s="228">
        <f>A17*0.22*0.35</f>
        <v>14.629999999999997</v>
      </c>
      <c r="J17" s="229">
        <f t="shared" si="0"/>
        <v>27.169999999999998</v>
      </c>
      <c r="K17" s="1"/>
      <c r="L17" s="1"/>
    </row>
    <row r="18" spans="1:22" ht="9" customHeight="1" x14ac:dyDescent="0.25">
      <c r="A18" s="161"/>
      <c r="B18" s="162"/>
      <c r="C18" s="163"/>
      <c r="D18" s="163"/>
      <c r="E18" s="163"/>
      <c r="F18" s="164"/>
      <c r="G18" s="165"/>
      <c r="H18" s="166"/>
      <c r="I18" s="166"/>
      <c r="J18" s="1"/>
      <c r="K18" s="1"/>
      <c r="L18" s="1"/>
    </row>
    <row r="19" spans="1:22" ht="47.45" customHeight="1" x14ac:dyDescent="0.25">
      <c r="A19" s="465" t="s">
        <v>252</v>
      </c>
      <c r="B19" s="465"/>
      <c r="C19" s="465"/>
      <c r="D19" s="465"/>
      <c r="E19" s="465"/>
      <c r="F19" s="465"/>
      <c r="G19" s="465"/>
      <c r="H19" s="465"/>
      <c r="I19" s="465"/>
      <c r="J19" s="465"/>
      <c r="K19" s="465"/>
      <c r="L19" s="465"/>
    </row>
    <row r="20" spans="1:22" ht="7.15" customHeight="1" thickBot="1" x14ac:dyDescent="0.3">
      <c r="A20" s="167"/>
      <c r="B20" s="162"/>
      <c r="C20" s="163"/>
      <c r="D20" s="163"/>
      <c r="E20" s="163"/>
      <c r="F20" s="164"/>
      <c r="G20" s="165"/>
      <c r="H20" s="166"/>
      <c r="I20" s="166"/>
      <c r="J20" s="1"/>
      <c r="K20" s="1"/>
      <c r="L20" s="1"/>
    </row>
    <row r="21" spans="1:22" x14ac:dyDescent="0.25">
      <c r="A21" s="394" t="s">
        <v>142</v>
      </c>
      <c r="B21" s="396" t="s">
        <v>143</v>
      </c>
      <c r="C21" s="398" t="s">
        <v>178</v>
      </c>
      <c r="D21" s="399"/>
      <c r="E21" s="400"/>
      <c r="F21" s="401" t="s">
        <v>145</v>
      </c>
      <c r="G21" s="1"/>
      <c r="H21" s="403" t="s">
        <v>146</v>
      </c>
      <c r="I21" s="404"/>
      <c r="J21" s="405"/>
      <c r="K21" s="1"/>
      <c r="L21" s="1"/>
    </row>
    <row r="22" spans="1:22" ht="15.75" thickBot="1" x14ac:dyDescent="0.3">
      <c r="A22" s="461"/>
      <c r="B22" s="462"/>
      <c r="C22" s="213">
        <v>500</v>
      </c>
      <c r="D22" s="214">
        <v>700</v>
      </c>
      <c r="E22" s="215">
        <v>900</v>
      </c>
      <c r="F22" s="463"/>
      <c r="G22" s="1"/>
      <c r="H22" s="122" t="s">
        <v>147</v>
      </c>
      <c r="I22" s="123" t="s">
        <v>148</v>
      </c>
      <c r="J22" s="124" t="s">
        <v>149</v>
      </c>
      <c r="K22" s="1"/>
      <c r="L22" s="1"/>
    </row>
    <row r="23" spans="1:22" x14ac:dyDescent="0.25">
      <c r="A23" s="216">
        <v>190</v>
      </c>
      <c r="B23" s="230">
        <v>132300</v>
      </c>
      <c r="C23" s="127">
        <v>28.6</v>
      </c>
      <c r="D23" s="128">
        <v>25.6</v>
      </c>
      <c r="E23" s="129">
        <v>23.1</v>
      </c>
      <c r="F23" s="231">
        <v>5.9</v>
      </c>
      <c r="G23" s="1"/>
      <c r="H23" s="131">
        <f t="shared" ref="H23:H28" si="1">A23*0.22*0.2</f>
        <v>8.36</v>
      </c>
      <c r="I23" s="232">
        <f t="shared" ref="I23:I28" si="2">A23*0.22*0.35</f>
        <v>14.629999999999997</v>
      </c>
      <c r="J23" s="233">
        <f>A23*0.22*0.65</f>
        <v>27.169999999999998</v>
      </c>
      <c r="K23" s="1"/>
      <c r="L23" s="1"/>
    </row>
    <row r="24" spans="1:22" x14ac:dyDescent="0.25">
      <c r="A24" s="217">
        <v>210</v>
      </c>
      <c r="B24" s="234">
        <v>145000</v>
      </c>
      <c r="C24" s="136">
        <v>30.8</v>
      </c>
      <c r="D24" s="137">
        <v>27.4</v>
      </c>
      <c r="E24" s="138">
        <v>24.7</v>
      </c>
      <c r="F24" s="235">
        <v>6.3</v>
      </c>
      <c r="G24" s="1"/>
      <c r="H24" s="236">
        <f t="shared" si="1"/>
        <v>9.24</v>
      </c>
      <c r="I24" s="237">
        <f t="shared" si="2"/>
        <v>16.170000000000002</v>
      </c>
      <c r="J24" s="238">
        <f t="shared" ref="J24:J28" si="3">A24*0.22*0.65</f>
        <v>30.03</v>
      </c>
      <c r="K24" s="1"/>
      <c r="L24" s="1"/>
    </row>
    <row r="25" spans="1:22" x14ac:dyDescent="0.25">
      <c r="A25" s="223">
        <v>230</v>
      </c>
      <c r="B25" s="239">
        <v>158500</v>
      </c>
      <c r="C25" s="136">
        <v>34.1</v>
      </c>
      <c r="D25" s="137">
        <v>30.4</v>
      </c>
      <c r="E25" s="138">
        <v>27.5</v>
      </c>
      <c r="F25" s="240">
        <v>6.9</v>
      </c>
      <c r="G25" s="1"/>
      <c r="H25" s="146">
        <f t="shared" si="1"/>
        <v>10.120000000000001</v>
      </c>
      <c r="I25" s="147">
        <f t="shared" si="2"/>
        <v>17.71</v>
      </c>
      <c r="J25" s="148">
        <f t="shared" si="3"/>
        <v>32.89</v>
      </c>
      <c r="K25" s="1"/>
      <c r="L25" s="1"/>
    </row>
    <row r="26" spans="1:22" ht="18" customHeight="1" x14ac:dyDescent="0.25">
      <c r="A26" s="217">
        <v>250</v>
      </c>
      <c r="B26" s="234">
        <v>175200</v>
      </c>
      <c r="C26" s="136">
        <v>37.299999999999997</v>
      </c>
      <c r="D26" s="137">
        <v>33.4</v>
      </c>
      <c r="E26" s="138">
        <v>30.2</v>
      </c>
      <c r="F26" s="235">
        <v>7.7</v>
      </c>
      <c r="G26" s="1"/>
      <c r="H26" s="236">
        <f t="shared" si="1"/>
        <v>11</v>
      </c>
      <c r="I26" s="237">
        <f t="shared" si="2"/>
        <v>19.25</v>
      </c>
      <c r="J26" s="238">
        <f t="shared" si="3"/>
        <v>35.75</v>
      </c>
      <c r="K26" s="1"/>
      <c r="L26" s="1"/>
    </row>
    <row r="27" spans="1:22" ht="18" customHeight="1" x14ac:dyDescent="0.25">
      <c r="A27" s="223">
        <v>280</v>
      </c>
      <c r="B27" s="239">
        <v>192000</v>
      </c>
      <c r="C27" s="136">
        <v>40.700000000000003</v>
      </c>
      <c r="D27" s="137">
        <v>36.299999999999997</v>
      </c>
      <c r="E27" s="138">
        <v>32.700000000000003</v>
      </c>
      <c r="F27" s="241">
        <v>7.8</v>
      </c>
      <c r="G27" s="1"/>
      <c r="H27" s="146">
        <f t="shared" si="1"/>
        <v>12.32</v>
      </c>
      <c r="I27" s="147">
        <f t="shared" si="2"/>
        <v>21.56</v>
      </c>
      <c r="J27" s="148">
        <f t="shared" si="3"/>
        <v>40.04</v>
      </c>
      <c r="K27" s="1"/>
      <c r="L27" s="1"/>
    </row>
    <row r="28" spans="1:22" ht="18" customHeight="1" thickBot="1" x14ac:dyDescent="0.3">
      <c r="A28" s="224">
        <v>320</v>
      </c>
      <c r="B28" s="242">
        <v>214500</v>
      </c>
      <c r="C28" s="154">
        <v>44.6</v>
      </c>
      <c r="D28" s="155">
        <v>39.700000000000003</v>
      </c>
      <c r="E28" s="156">
        <v>35.700000000000003</v>
      </c>
      <c r="F28" s="243">
        <v>7.9</v>
      </c>
      <c r="G28" s="1"/>
      <c r="H28" s="227">
        <f t="shared" si="1"/>
        <v>14.080000000000002</v>
      </c>
      <c r="I28" s="228">
        <f t="shared" si="2"/>
        <v>24.64</v>
      </c>
      <c r="J28" s="229">
        <f t="shared" si="3"/>
        <v>45.760000000000005</v>
      </c>
      <c r="K28" s="1"/>
      <c r="L28" s="1"/>
    </row>
    <row r="29" spans="1:22" ht="33" customHeight="1" x14ac:dyDescent="0.25">
      <c r="A29" s="472" t="s">
        <v>275</v>
      </c>
      <c r="B29" s="472"/>
      <c r="C29" s="472"/>
      <c r="D29" s="472"/>
      <c r="E29" s="472"/>
      <c r="F29" s="472"/>
      <c r="G29" s="472"/>
      <c r="H29" s="472"/>
      <c r="I29" s="472"/>
      <c r="J29" s="472"/>
      <c r="K29" s="472"/>
      <c r="L29" s="472"/>
    </row>
    <row r="30" spans="1:22" ht="6" customHeight="1" x14ac:dyDescent="0.25">
      <c r="A30" s="271"/>
      <c r="B30" s="272"/>
      <c r="C30" s="272"/>
      <c r="D30" s="272"/>
      <c r="E30" s="272"/>
      <c r="F30" s="272"/>
      <c r="G30" s="272"/>
      <c r="H30" s="272"/>
      <c r="I30" s="272"/>
      <c r="J30" s="272"/>
      <c r="K30" s="272"/>
      <c r="L30" s="1"/>
    </row>
    <row r="31" spans="1:22" ht="19.149999999999999" customHeight="1" x14ac:dyDescent="0.4">
      <c r="A31" s="473" t="s">
        <v>152</v>
      </c>
      <c r="B31" s="474"/>
      <c r="C31" s="475"/>
      <c r="D31" s="416" t="s">
        <v>153</v>
      </c>
      <c r="E31" s="416"/>
      <c r="F31" s="416"/>
      <c r="G31" s="183">
        <v>20.5</v>
      </c>
      <c r="H31" s="476" t="s">
        <v>208</v>
      </c>
      <c r="I31" s="477"/>
      <c r="J31" s="477"/>
      <c r="K31" s="477"/>
      <c r="L31" s="478"/>
      <c r="N31" s="244"/>
      <c r="O31" s="245"/>
      <c r="P31" s="245"/>
      <c r="Q31" s="245"/>
      <c r="R31" s="245"/>
      <c r="S31" s="245"/>
      <c r="T31" s="245"/>
      <c r="U31" s="245"/>
      <c r="V31" s="245"/>
    </row>
    <row r="32" spans="1:22" ht="19.149999999999999" customHeight="1" x14ac:dyDescent="0.4">
      <c r="A32" s="273"/>
      <c r="B32" s="273"/>
      <c r="C32" s="273"/>
      <c r="D32" s="467" t="s">
        <v>179</v>
      </c>
      <c r="E32" s="467"/>
      <c r="F32" s="467"/>
      <c r="G32" s="183">
        <v>22.8</v>
      </c>
      <c r="H32" s="468" t="s">
        <v>209</v>
      </c>
      <c r="I32" s="469"/>
      <c r="J32" s="469"/>
      <c r="K32" s="469"/>
      <c r="L32" s="470"/>
      <c r="N32" s="471"/>
      <c r="O32" s="471"/>
      <c r="P32" s="471"/>
      <c r="Q32" s="471"/>
      <c r="R32" s="471"/>
      <c r="S32" s="471"/>
      <c r="T32" s="471"/>
      <c r="U32" s="471"/>
      <c r="V32" s="471"/>
    </row>
    <row r="33" spans="1:22" ht="19.149999999999999" customHeight="1" x14ac:dyDescent="0.4">
      <c r="A33" s="418" t="s">
        <v>49</v>
      </c>
      <c r="B33" s="418"/>
      <c r="C33" s="273"/>
      <c r="D33" s="416" t="s">
        <v>180</v>
      </c>
      <c r="E33" s="416"/>
      <c r="F33" s="416"/>
      <c r="G33" s="183">
        <v>28.4</v>
      </c>
      <c r="H33" s="476" t="s">
        <v>210</v>
      </c>
      <c r="I33" s="477"/>
      <c r="J33" s="477"/>
      <c r="K33" s="477"/>
      <c r="L33" s="478"/>
      <c r="N33" s="471"/>
      <c r="O33" s="471"/>
      <c r="P33" s="471"/>
      <c r="Q33" s="471"/>
      <c r="R33" s="471"/>
      <c r="S33" s="471"/>
      <c r="T33" s="471"/>
      <c r="U33" s="471"/>
      <c r="V33" s="471"/>
    </row>
    <row r="34" spans="1:22" ht="19.149999999999999" customHeight="1" x14ac:dyDescent="0.4">
      <c r="A34" s="466" t="s">
        <v>50</v>
      </c>
      <c r="B34" s="466"/>
      <c r="C34" s="273"/>
      <c r="D34" s="467" t="s">
        <v>181</v>
      </c>
      <c r="E34" s="467"/>
      <c r="F34" s="467"/>
      <c r="G34" s="183">
        <v>38.4</v>
      </c>
      <c r="H34" s="468" t="s">
        <v>211</v>
      </c>
      <c r="I34" s="469"/>
      <c r="J34" s="469"/>
      <c r="K34" s="469"/>
      <c r="L34" s="470"/>
      <c r="N34" s="471"/>
      <c r="O34" s="471"/>
      <c r="P34" s="471"/>
      <c r="Q34" s="471"/>
      <c r="R34" s="471"/>
      <c r="S34" s="471"/>
      <c r="T34" s="471"/>
      <c r="U34" s="471"/>
      <c r="V34" s="471"/>
    </row>
    <row r="35" spans="1:22" ht="14.45" customHeight="1" x14ac:dyDescent="0.25">
      <c r="A35" s="479" t="s">
        <v>207</v>
      </c>
      <c r="B35" s="479"/>
      <c r="C35" s="479"/>
      <c r="D35" s="479"/>
      <c r="E35" s="479"/>
      <c r="F35" s="479"/>
      <c r="G35" s="479"/>
      <c r="H35" s="479"/>
      <c r="I35" s="479"/>
      <c r="J35" s="479"/>
      <c r="K35" s="479"/>
      <c r="L35" s="479"/>
    </row>
    <row r="36" spans="1:22" ht="7.15" customHeight="1" x14ac:dyDescent="0.25">
      <c r="A36" s="1"/>
      <c r="B36" s="1"/>
      <c r="C36" s="185"/>
      <c r="D36" s="185"/>
      <c r="E36" s="3"/>
      <c r="F36" s="186"/>
      <c r="G36" s="187"/>
      <c r="H36" s="188"/>
      <c r="I36" s="188"/>
      <c r="J36" s="188"/>
      <c r="K36" s="1"/>
      <c r="L36" s="1"/>
    </row>
    <row r="37" spans="1:22" ht="18" customHeight="1" x14ac:dyDescent="0.3">
      <c r="A37" s="246"/>
      <c r="B37" s="247" t="s">
        <v>155</v>
      </c>
      <c r="C37" s="248"/>
      <c r="D37" s="1"/>
      <c r="E37" s="113"/>
      <c r="F37" s="113"/>
      <c r="G37" s="423" t="s">
        <v>156</v>
      </c>
      <c r="H37" s="424"/>
      <c r="I37" s="189" t="s">
        <v>157</v>
      </c>
      <c r="J37" s="190">
        <v>1</v>
      </c>
      <c r="K37" s="191" t="s">
        <v>13</v>
      </c>
      <c r="L37" s="191"/>
      <c r="N37">
        <v>5</v>
      </c>
      <c r="O37">
        <v>7</v>
      </c>
      <c r="P37">
        <v>8</v>
      </c>
      <c r="Q37">
        <v>10</v>
      </c>
      <c r="R37">
        <v>12</v>
      </c>
      <c r="S37">
        <v>14</v>
      </c>
    </row>
    <row r="38" spans="1:22" ht="5.45" customHeight="1" x14ac:dyDescent="0.25">
      <c r="A38" s="1"/>
      <c r="B38" s="1"/>
      <c r="C38" s="1"/>
      <c r="D38" s="1"/>
      <c r="E38" s="1"/>
      <c r="F38" s="1"/>
      <c r="G38" s="1"/>
      <c r="H38" s="1"/>
      <c r="I38" s="1"/>
      <c r="J38" s="1"/>
      <c r="K38" s="191"/>
      <c r="L38" s="191"/>
    </row>
    <row r="39" spans="1:22" ht="15" customHeight="1" x14ac:dyDescent="0.25">
      <c r="A39" s="1"/>
      <c r="B39" s="1" t="s">
        <v>158</v>
      </c>
      <c r="C39" s="1"/>
      <c r="D39" s="1"/>
      <c r="E39" s="1"/>
      <c r="F39" s="1"/>
      <c r="G39" s="1"/>
      <c r="H39" s="1"/>
      <c r="I39" s="1"/>
      <c r="J39" s="190">
        <v>180</v>
      </c>
      <c r="K39" s="191" t="s">
        <v>159</v>
      </c>
      <c r="L39" s="191"/>
    </row>
    <row r="40" spans="1:22" ht="5.45" customHeight="1" x14ac:dyDescent="0.25">
      <c r="A40" s="1"/>
      <c r="B40" s="1"/>
      <c r="C40" s="1"/>
      <c r="D40" s="1"/>
      <c r="E40" s="1"/>
      <c r="F40" s="1"/>
      <c r="G40" s="1"/>
      <c r="H40" s="1"/>
      <c r="I40" s="1"/>
      <c r="J40" s="1"/>
      <c r="K40" s="191"/>
      <c r="L40" s="191"/>
    </row>
    <row r="41" spans="1:22" x14ac:dyDescent="0.25">
      <c r="A41" s="1"/>
      <c r="B41" s="1" t="s">
        <v>182</v>
      </c>
      <c r="C41" s="1"/>
      <c r="D41" s="1"/>
      <c r="E41" s="1"/>
      <c r="F41" s="1"/>
      <c r="G41" s="1"/>
      <c r="H41" s="1"/>
      <c r="I41" s="1"/>
      <c r="J41" s="190">
        <v>600</v>
      </c>
      <c r="K41" s="191" t="s">
        <v>161</v>
      </c>
      <c r="L41" s="191"/>
      <c r="N41" s="9">
        <v>0.2</v>
      </c>
      <c r="O41" s="9">
        <v>0.15</v>
      </c>
      <c r="P41" s="9">
        <v>0.12</v>
      </c>
      <c r="Q41" s="9">
        <v>0.11</v>
      </c>
      <c r="R41" s="10">
        <v>0.1</v>
      </c>
      <c r="S41" s="10">
        <v>0.09</v>
      </c>
    </row>
    <row r="42" spans="1:22" ht="4.9000000000000004" customHeight="1" x14ac:dyDescent="0.25">
      <c r="A42" s="1"/>
      <c r="B42" s="1"/>
      <c r="C42" s="1"/>
      <c r="D42" s="1"/>
      <c r="E42" s="1"/>
      <c r="F42" s="1"/>
      <c r="G42" s="1"/>
      <c r="H42" s="1"/>
      <c r="I42" s="1"/>
      <c r="J42" s="191"/>
      <c r="K42" s="191"/>
      <c r="L42" s="191"/>
    </row>
    <row r="43" spans="1:22" x14ac:dyDescent="0.25">
      <c r="A43" s="1"/>
      <c r="B43" s="1" t="s">
        <v>162</v>
      </c>
      <c r="C43" s="1"/>
      <c r="D43" s="1"/>
      <c r="E43" s="1"/>
      <c r="F43" s="1"/>
      <c r="G43" s="1"/>
      <c r="H43" s="1"/>
      <c r="I43" s="1"/>
      <c r="J43" s="190">
        <v>145000</v>
      </c>
      <c r="K43" s="191" t="s">
        <v>163</v>
      </c>
      <c r="L43" s="191"/>
      <c r="N43" s="303">
        <f>'Coef charges fixes'!C87</f>
        <v>0.1713568</v>
      </c>
      <c r="O43" s="303">
        <f>'Coef charges fixes'!C89</f>
        <v>0.13294319354910711</v>
      </c>
      <c r="P43" s="304">
        <f>'Coef charges fixes'!C91</f>
        <v>0.11672757919907842</v>
      </c>
      <c r="Q43" s="303">
        <f>'Coef charges fixes'!C94</f>
        <v>0.10384310918640977</v>
      </c>
      <c r="R43" s="303">
        <f>'Coef charges fixes'!C96</f>
        <v>9.3716554077216671E-2</v>
      </c>
      <c r="S43" s="303">
        <f>'Coef charges fixes'!C97</f>
        <v>8.5622655836081918E-2</v>
      </c>
    </row>
    <row r="44" spans="1:22" ht="5.45" customHeight="1" x14ac:dyDescent="0.25">
      <c r="A44" s="1"/>
      <c r="B44" s="1"/>
      <c r="C44" s="1"/>
      <c r="D44" s="1"/>
      <c r="E44" s="1"/>
      <c r="F44" s="1"/>
      <c r="G44" s="1"/>
      <c r="H44" s="1"/>
      <c r="I44" s="1"/>
      <c r="J44" s="191"/>
      <c r="K44" s="191"/>
      <c r="L44" s="191"/>
      <c r="M44" s="1"/>
    </row>
    <row r="45" spans="1:22" x14ac:dyDescent="0.25">
      <c r="A45" s="1"/>
      <c r="B45" s="1" t="s">
        <v>164</v>
      </c>
      <c r="C45" s="1"/>
      <c r="D45" s="1"/>
      <c r="E45" s="1"/>
      <c r="F45" s="1"/>
      <c r="G45" s="1"/>
      <c r="H45" s="1"/>
      <c r="I45" s="1"/>
      <c r="J45" s="190">
        <v>12</v>
      </c>
      <c r="K45" s="191" t="s">
        <v>4</v>
      </c>
      <c r="L45" s="191"/>
      <c r="U45">
        <v>15</v>
      </c>
    </row>
    <row r="46" spans="1:22" ht="4.9000000000000004" customHeight="1" x14ac:dyDescent="0.25">
      <c r="A46" s="1"/>
      <c r="B46" s="1"/>
      <c r="C46" s="1"/>
      <c r="D46" s="1"/>
      <c r="E46" s="1"/>
      <c r="F46" s="1"/>
      <c r="G46" s="1"/>
      <c r="H46" s="1"/>
      <c r="I46" s="1"/>
      <c r="J46" s="191"/>
      <c r="K46" s="1"/>
      <c r="L46" s="1"/>
    </row>
    <row r="47" spans="1:22" x14ac:dyDescent="0.25">
      <c r="A47" s="1"/>
      <c r="B47" s="1" t="s">
        <v>165</v>
      </c>
      <c r="C47" s="1"/>
      <c r="D47" s="1"/>
      <c r="E47" s="1"/>
      <c r="F47" s="1"/>
      <c r="G47" s="1"/>
      <c r="H47" s="1"/>
      <c r="I47" s="1"/>
      <c r="J47" s="192">
        <f>IF(J45=7,J43*O43,IF(J45=5,J43*N43,IF(J45=8,J43*P43,IF(J45=10,J43*Q43,IF(J45=12,J43*R43,IF(J45=14,J43*S43,FALSE))))))</f>
        <v>13588.900341196417</v>
      </c>
      <c r="K47" s="191" t="s">
        <v>3</v>
      </c>
      <c r="L47" s="1"/>
    </row>
    <row r="48" spans="1:22" ht="6.6" customHeight="1" x14ac:dyDescent="0.25">
      <c r="A48" s="1"/>
      <c r="B48" s="1"/>
      <c r="C48" s="1"/>
      <c r="D48" s="1"/>
      <c r="E48" s="1"/>
      <c r="F48" s="1"/>
      <c r="G48" s="1"/>
      <c r="H48" s="1"/>
      <c r="I48" s="1"/>
      <c r="J48" s="191"/>
      <c r="K48" s="191"/>
      <c r="L48" s="1"/>
    </row>
    <row r="49" spans="1:12" x14ac:dyDescent="0.25">
      <c r="A49" s="1"/>
      <c r="B49" s="1" t="s">
        <v>166</v>
      </c>
      <c r="C49" s="1"/>
      <c r="D49" s="1"/>
      <c r="E49" s="1"/>
      <c r="F49" s="1"/>
      <c r="G49" s="1"/>
      <c r="H49" s="1"/>
      <c r="I49" s="1"/>
      <c r="J49" s="193">
        <f>J47/J41</f>
        <v>22.64816723532736</v>
      </c>
      <c r="K49" s="191" t="s">
        <v>6</v>
      </c>
      <c r="L49" s="1"/>
    </row>
    <row r="50" spans="1:12" ht="4.1500000000000004" customHeight="1" x14ac:dyDescent="0.25">
      <c r="A50" s="1"/>
      <c r="B50" s="1"/>
      <c r="C50" s="1"/>
      <c r="D50" s="1"/>
      <c r="E50" s="1"/>
      <c r="F50" s="1"/>
      <c r="G50" s="1"/>
      <c r="H50" s="1"/>
      <c r="I50" s="1"/>
      <c r="J50" s="191"/>
      <c r="K50" s="191"/>
      <c r="L50" s="1"/>
    </row>
    <row r="51" spans="1:12" x14ac:dyDescent="0.25">
      <c r="A51" s="1"/>
      <c r="B51" s="1" t="s">
        <v>167</v>
      </c>
      <c r="C51" s="1"/>
      <c r="D51" s="1"/>
      <c r="E51" s="1"/>
      <c r="F51" s="1"/>
      <c r="G51" s="1"/>
      <c r="H51" s="1"/>
      <c r="I51" s="1"/>
      <c r="J51" s="190">
        <v>5.5</v>
      </c>
      <c r="K51" s="191" t="s">
        <v>6</v>
      </c>
      <c r="L51" s="1"/>
    </row>
    <row r="52" spans="1:12" ht="4.1500000000000004" customHeight="1" x14ac:dyDescent="0.25">
      <c r="A52" s="1"/>
      <c r="B52" s="1"/>
      <c r="C52" s="1"/>
      <c r="D52" s="1"/>
      <c r="E52" s="1"/>
      <c r="F52" s="1"/>
      <c r="G52" s="1"/>
      <c r="H52" s="1"/>
      <c r="I52" s="1"/>
      <c r="J52" s="191"/>
      <c r="K52" s="191"/>
      <c r="L52" s="1"/>
    </row>
    <row r="53" spans="1:12" ht="20.25" x14ac:dyDescent="0.4">
      <c r="A53" s="1"/>
      <c r="B53" s="1"/>
      <c r="C53" s="194"/>
      <c r="D53" s="1"/>
      <c r="E53" s="194"/>
      <c r="F53" s="195" t="s">
        <v>168</v>
      </c>
      <c r="G53" s="196"/>
      <c r="H53" s="196"/>
      <c r="I53" s="196"/>
      <c r="J53" s="197">
        <f>J49+J51</f>
        <v>28.14816723532736</v>
      </c>
      <c r="K53" s="191" t="s">
        <v>6</v>
      </c>
      <c r="L53" s="1"/>
    </row>
    <row r="54" spans="1:12" ht="4.9000000000000004" customHeight="1" x14ac:dyDescent="0.25">
      <c r="A54" s="1"/>
      <c r="B54" s="1"/>
      <c r="C54" s="1"/>
      <c r="D54" s="1"/>
      <c r="E54" s="1"/>
      <c r="F54" s="1"/>
      <c r="G54" s="1"/>
      <c r="H54" s="1"/>
      <c r="I54" s="1"/>
      <c r="J54" s="189"/>
      <c r="K54" s="1"/>
      <c r="L54" s="1"/>
    </row>
    <row r="55" spans="1:12" ht="4.9000000000000004" customHeight="1" thickBot="1" x14ac:dyDescent="0.3">
      <c r="A55" s="198"/>
      <c r="B55" s="198"/>
      <c r="C55" s="198"/>
      <c r="D55" s="198"/>
      <c r="E55" s="198"/>
      <c r="F55" s="198"/>
      <c r="G55" s="198"/>
      <c r="H55" s="198"/>
      <c r="I55" s="198"/>
      <c r="J55" s="199"/>
      <c r="K55" s="198"/>
      <c r="L55" s="198"/>
    </row>
    <row r="56" spans="1:12" ht="19.899999999999999" customHeight="1" thickBot="1" x14ac:dyDescent="0.3">
      <c r="A56" s="425" t="s">
        <v>169</v>
      </c>
      <c r="B56" s="426"/>
      <c r="C56" s="426"/>
      <c r="D56" s="426"/>
      <c r="E56" s="426"/>
      <c r="F56" s="427"/>
      <c r="G56" s="428" t="s">
        <v>170</v>
      </c>
      <c r="H56" s="429"/>
      <c r="I56" s="429"/>
      <c r="J56" s="429"/>
      <c r="K56" s="429"/>
      <c r="L56" s="430"/>
    </row>
    <row r="57" spans="1:12" ht="7.15" customHeight="1" thickBot="1" x14ac:dyDescent="0.35">
      <c r="A57" s="200"/>
      <c r="B57" s="200"/>
      <c r="C57" s="200"/>
      <c r="D57" s="200"/>
      <c r="E57" s="200"/>
      <c r="F57" s="200"/>
      <c r="G57" s="200"/>
      <c r="H57" s="200"/>
      <c r="I57" s="200"/>
      <c r="J57" s="200"/>
      <c r="K57" s="200"/>
      <c r="L57" s="200"/>
    </row>
    <row r="58" spans="1:12" ht="20.45" customHeight="1" thickBot="1" x14ac:dyDescent="0.3">
      <c r="A58" s="480" t="s">
        <v>171</v>
      </c>
      <c r="B58" s="481"/>
      <c r="C58" s="482"/>
      <c r="D58" s="480" t="s">
        <v>172</v>
      </c>
      <c r="E58" s="481"/>
      <c r="F58" s="482"/>
      <c r="G58" s="434" t="s">
        <v>173</v>
      </c>
      <c r="H58" s="435"/>
      <c r="I58" s="434" t="s">
        <v>174</v>
      </c>
      <c r="J58" s="483"/>
      <c r="K58" s="483"/>
      <c r="L58" s="435"/>
    </row>
    <row r="59" spans="1:12" ht="18" customHeight="1" x14ac:dyDescent="0.3">
      <c r="A59" s="440" t="s">
        <v>147</v>
      </c>
      <c r="B59" s="441"/>
      <c r="C59" s="133">
        <f>J39*0.22*0.2</f>
        <v>7.9200000000000008</v>
      </c>
      <c r="D59" s="442">
        <f>J53+(C59*J37)</f>
        <v>36.068167235327358</v>
      </c>
      <c r="E59" s="442"/>
      <c r="F59" s="201"/>
      <c r="G59" s="443">
        <v>20</v>
      </c>
      <c r="H59" s="444"/>
      <c r="I59" s="449">
        <f>D59+G59</f>
        <v>56.068167235327358</v>
      </c>
      <c r="J59" s="450"/>
      <c r="K59" s="202"/>
      <c r="L59" s="203"/>
    </row>
    <row r="60" spans="1:12" ht="18" customHeight="1" x14ac:dyDescent="0.3">
      <c r="A60" s="484" t="s">
        <v>148</v>
      </c>
      <c r="B60" s="485"/>
      <c r="C60" s="238">
        <f>J39*0.22*0.35</f>
        <v>13.86</v>
      </c>
      <c r="D60" s="486">
        <f>J53+(C60*J37)</f>
        <v>42.008167235327363</v>
      </c>
      <c r="E60" s="486"/>
      <c r="F60" s="249"/>
      <c r="G60" s="445"/>
      <c r="H60" s="446"/>
      <c r="I60" s="454">
        <f>D60+G59</f>
        <v>62.008167235327363</v>
      </c>
      <c r="J60" s="455"/>
      <c r="K60" s="206"/>
      <c r="L60" s="207"/>
    </row>
    <row r="61" spans="1:12" ht="18" customHeight="1" thickBot="1" x14ac:dyDescent="0.35">
      <c r="A61" s="456" t="s">
        <v>149</v>
      </c>
      <c r="B61" s="457"/>
      <c r="C61" s="160">
        <f>J39*0.22*0.65</f>
        <v>25.740000000000002</v>
      </c>
      <c r="D61" s="458">
        <f>J53+(C61*J37)</f>
        <v>53.888167235327359</v>
      </c>
      <c r="E61" s="458"/>
      <c r="F61" s="208"/>
      <c r="G61" s="447"/>
      <c r="H61" s="448"/>
      <c r="I61" s="459">
        <f>D61+G59</f>
        <v>73.888167235327359</v>
      </c>
      <c r="J61" s="460"/>
      <c r="K61" s="209"/>
      <c r="L61" s="210"/>
    </row>
    <row r="62" spans="1:12" ht="4.1500000000000004" customHeight="1" x14ac:dyDescent="0.25">
      <c r="A62" s="1"/>
      <c r="B62" s="1"/>
      <c r="C62" s="1"/>
      <c r="D62" s="1"/>
      <c r="E62" s="1"/>
      <c r="F62" s="1"/>
      <c r="G62" s="1"/>
      <c r="H62" s="1"/>
      <c r="I62" s="1"/>
      <c r="J62" s="1"/>
      <c r="K62" s="1"/>
      <c r="L62" s="1"/>
    </row>
    <row r="63" spans="1:12" x14ac:dyDescent="0.25">
      <c r="A63" s="1"/>
      <c r="B63" s="1"/>
      <c r="D63" s="211"/>
      <c r="E63" s="1"/>
      <c r="F63" s="1"/>
      <c r="G63" s="439" t="s">
        <v>175</v>
      </c>
      <c r="H63" s="439"/>
      <c r="I63" s="439"/>
      <c r="J63" s="439"/>
      <c r="K63" s="439"/>
      <c r="L63" s="439"/>
    </row>
    <row r="64" spans="1:12" ht="14.45" customHeight="1" x14ac:dyDescent="0.25">
      <c r="A64" s="1"/>
      <c r="B64" s="1"/>
      <c r="C64" s="211"/>
      <c r="D64" s="211"/>
      <c r="E64" s="1"/>
      <c r="F64" s="1"/>
      <c r="G64" s="1"/>
      <c r="H64" s="1"/>
      <c r="I64" s="1"/>
      <c r="J64" s="1"/>
      <c r="K64" s="1"/>
      <c r="L64" s="1"/>
    </row>
    <row r="65" spans="1:12" ht="34.9" customHeight="1" x14ac:dyDescent="0.25">
      <c r="A65" s="1"/>
      <c r="B65" s="1"/>
      <c r="C65" s="211"/>
      <c r="D65" s="211"/>
      <c r="E65" s="1"/>
      <c r="F65" s="1"/>
      <c r="G65" s="1"/>
      <c r="H65" s="1"/>
      <c r="I65" s="1"/>
      <c r="J65" s="1"/>
      <c r="K65" s="1"/>
      <c r="L65" s="1"/>
    </row>
  </sheetData>
  <sheetProtection algorithmName="SHA-512" hashValue="kElmcqpqXidxqBuA90q/IBw0ttFi1Cz+SFL+SAGGobV5RmW4aMGSiu5IbqydayFsrjQsc870S/RhILZuTdsPng==" saltValue="wTfMKc3s2CZpk7WSlJaHrA==" spinCount="100000" sheet="1" selectLockedCells="1"/>
  <mergeCells count="50">
    <mergeCell ref="G63:L63"/>
    <mergeCell ref="A59:B59"/>
    <mergeCell ref="D59:E59"/>
    <mergeCell ref="G59:H61"/>
    <mergeCell ref="I59:J59"/>
    <mergeCell ref="A60:B60"/>
    <mergeCell ref="D60:E60"/>
    <mergeCell ref="I60:J60"/>
    <mergeCell ref="A61:B61"/>
    <mergeCell ref="D61:E61"/>
    <mergeCell ref="I61:J61"/>
    <mergeCell ref="A35:L35"/>
    <mergeCell ref="G37:H37"/>
    <mergeCell ref="A56:F56"/>
    <mergeCell ref="G56:L56"/>
    <mergeCell ref="A58:C58"/>
    <mergeCell ref="D58:F58"/>
    <mergeCell ref="G58:H58"/>
    <mergeCell ref="I58:L58"/>
    <mergeCell ref="A34:B34"/>
    <mergeCell ref="D34:F34"/>
    <mergeCell ref="H34:L34"/>
    <mergeCell ref="N34:V34"/>
    <mergeCell ref="A29:L29"/>
    <mergeCell ref="A31:C31"/>
    <mergeCell ref="D31:F31"/>
    <mergeCell ref="H31:L31"/>
    <mergeCell ref="D32:F32"/>
    <mergeCell ref="H32:L32"/>
    <mergeCell ref="N32:V32"/>
    <mergeCell ref="A33:B33"/>
    <mergeCell ref="D33:F33"/>
    <mergeCell ref="H33:L33"/>
    <mergeCell ref="N33:V33"/>
    <mergeCell ref="A19:L19"/>
    <mergeCell ref="A21:A22"/>
    <mergeCell ref="B21:B22"/>
    <mergeCell ref="C21:E21"/>
    <mergeCell ref="F21:F22"/>
    <mergeCell ref="H21:J21"/>
    <mergeCell ref="D3:H3"/>
    <mergeCell ref="D4:H4"/>
    <mergeCell ref="A7:J7"/>
    <mergeCell ref="K7:L7"/>
    <mergeCell ref="A10:L10"/>
    <mergeCell ref="A12:A13"/>
    <mergeCell ref="B12:B13"/>
    <mergeCell ref="C12:E12"/>
    <mergeCell ref="F12:F13"/>
    <mergeCell ref="H12:J12"/>
  </mergeCells>
  <hyperlinks>
    <hyperlink ref="A34" r:id="rId1" xr:uid="{82388700-A516-4631-A942-F88EAA351309}"/>
  </hyperlinks>
  <printOptions horizontalCentered="1" verticalCentered="1"/>
  <pageMargins left="0.11811023622047245" right="0.11811023622047245" top="0.15748031496062992" bottom="0.15748031496062992" header="0.31496062992125984" footer="0.31496062992125984"/>
  <pageSetup paperSize="9" scale="76"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4"/>
  <sheetViews>
    <sheetView view="pageBreakPreview" zoomScale="130" zoomScaleNormal="100" zoomScaleSheetLayoutView="130" workbookViewId="0">
      <selection activeCell="I111" sqref="I111"/>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0.57031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45" t="s">
        <v>51</v>
      </c>
      <c r="E2" s="545"/>
      <c r="F2" s="545"/>
      <c r="G2" s="545"/>
      <c r="H2" s="18"/>
      <c r="I2" s="18"/>
      <c r="J2" s="18"/>
      <c r="K2" s="18"/>
      <c r="L2" s="13"/>
    </row>
    <row r="3" spans="1:12" ht="14.45" hidden="1" customHeight="1" x14ac:dyDescent="0.5">
      <c r="A3" s="6"/>
      <c r="B3" s="6"/>
      <c r="C3" s="6"/>
      <c r="D3" s="49"/>
      <c r="E3" s="49"/>
      <c r="F3" s="49"/>
      <c r="G3" s="49"/>
      <c r="H3" s="6"/>
      <c r="I3" s="6"/>
      <c r="J3" s="6"/>
      <c r="K3" s="6"/>
      <c r="L3" s="13"/>
    </row>
    <row r="4" spans="1:12" ht="0.6" customHeight="1" x14ac:dyDescent="0.5">
      <c r="A4" s="6"/>
      <c r="B4" s="6"/>
      <c r="C4" s="6"/>
      <c r="D4" s="49"/>
      <c r="E4" s="49"/>
      <c r="F4" s="49"/>
      <c r="G4" s="49"/>
      <c r="H4" s="6"/>
      <c r="I4" s="6"/>
      <c r="J4" s="6"/>
      <c r="K4" s="6"/>
      <c r="L4" s="13"/>
    </row>
    <row r="5" spans="1:12" ht="33.6" customHeight="1" x14ac:dyDescent="0.5">
      <c r="A5" s="6"/>
      <c r="B5" s="6"/>
      <c r="C5" s="6"/>
      <c r="D5" s="545" t="s">
        <v>52</v>
      </c>
      <c r="E5" s="545"/>
      <c r="F5" s="545"/>
      <c r="G5" s="545"/>
      <c r="H5" s="6"/>
      <c r="I5" s="6"/>
      <c r="J5" s="6"/>
      <c r="K5" s="6"/>
      <c r="L5" s="13"/>
    </row>
    <row r="6" spans="1:12" ht="24.6" customHeight="1" x14ac:dyDescent="0.25">
      <c r="A6" s="6"/>
      <c r="B6" s="6"/>
      <c r="C6" s="6"/>
      <c r="D6" s="6"/>
      <c r="E6" s="6"/>
      <c r="F6" s="6"/>
      <c r="G6" s="6"/>
      <c r="H6" s="6"/>
      <c r="I6" s="6"/>
      <c r="J6" s="6"/>
      <c r="K6" s="6"/>
      <c r="L6" s="13"/>
    </row>
    <row r="7" spans="1:12" ht="24.75" x14ac:dyDescent="0.5">
      <c r="A7" s="492" t="s">
        <v>64</v>
      </c>
      <c r="B7" s="492"/>
      <c r="C7" s="492"/>
      <c r="D7" s="492"/>
      <c r="E7" s="492"/>
      <c r="F7" s="492"/>
      <c r="G7" s="492"/>
      <c r="H7" s="492"/>
      <c r="I7" s="492"/>
      <c r="J7" s="546">
        <v>2023</v>
      </c>
      <c r="K7" s="546"/>
      <c r="L7" s="13"/>
    </row>
    <row r="8" spans="1:12" ht="7.15" customHeight="1" x14ac:dyDescent="0.25">
      <c r="A8" s="6"/>
      <c r="B8" s="6"/>
      <c r="C8" s="6"/>
      <c r="D8" s="6"/>
      <c r="E8" s="6"/>
      <c r="F8" s="6"/>
      <c r="G8" s="6"/>
      <c r="H8" s="6"/>
      <c r="I8" s="6"/>
      <c r="J8" s="6"/>
      <c r="K8" s="6"/>
      <c r="L8" s="13"/>
    </row>
    <row r="9" spans="1:12" ht="16.149999999999999" customHeight="1" x14ac:dyDescent="0.25">
      <c r="A9" s="547" t="s">
        <v>187</v>
      </c>
      <c r="B9" s="547"/>
      <c r="C9" s="547"/>
      <c r="D9" s="547"/>
      <c r="E9" s="547"/>
      <c r="F9" s="547"/>
      <c r="G9" s="547"/>
      <c r="H9" s="547"/>
      <c r="I9" s="547"/>
      <c r="J9" s="547"/>
      <c r="K9" s="547"/>
      <c r="L9" s="13"/>
    </row>
    <row r="10" spans="1:12" ht="16.149999999999999" customHeight="1" x14ac:dyDescent="0.25">
      <c r="A10" s="547"/>
      <c r="B10" s="547"/>
      <c r="C10" s="547"/>
      <c r="D10" s="547"/>
      <c r="E10" s="547"/>
      <c r="F10" s="547"/>
      <c r="G10" s="547"/>
      <c r="H10" s="547"/>
      <c r="I10" s="547"/>
      <c r="J10" s="547"/>
      <c r="K10" s="547"/>
      <c r="L10" s="13"/>
    </row>
    <row r="11" spans="1:12" ht="16.149999999999999" customHeight="1" x14ac:dyDescent="0.25">
      <c r="A11" s="547"/>
      <c r="B11" s="547"/>
      <c r="C11" s="547"/>
      <c r="D11" s="547"/>
      <c r="E11" s="547"/>
      <c r="F11" s="547"/>
      <c r="G11" s="547"/>
      <c r="H11" s="547"/>
      <c r="I11" s="547"/>
      <c r="J11" s="547"/>
      <c r="K11" s="547"/>
      <c r="L11" s="13"/>
    </row>
    <row r="12" spans="1:12" ht="12" customHeight="1" x14ac:dyDescent="0.25">
      <c r="A12" s="6"/>
      <c r="B12" s="7"/>
      <c r="C12" s="7"/>
      <c r="D12" s="7"/>
      <c r="E12" s="7"/>
      <c r="F12" s="7"/>
      <c r="G12" s="7"/>
      <c r="H12" s="7"/>
      <c r="I12" s="7"/>
      <c r="J12" s="7"/>
      <c r="K12" s="6"/>
      <c r="L12" s="13"/>
    </row>
    <row r="13" spans="1:12" ht="16.149999999999999" customHeight="1" x14ac:dyDescent="0.25">
      <c r="A13" s="544" t="s">
        <v>99</v>
      </c>
      <c r="B13" s="544"/>
      <c r="C13" s="544"/>
      <c r="D13" s="544"/>
      <c r="E13" s="544"/>
      <c r="F13" s="544"/>
      <c r="G13" s="544"/>
      <c r="H13" s="544"/>
      <c r="I13" s="544"/>
      <c r="J13" s="544"/>
      <c r="K13" s="544"/>
      <c r="L13" s="13"/>
    </row>
    <row r="14" spans="1:12" ht="31.15" customHeight="1" x14ac:dyDescent="0.25">
      <c r="A14" s="544"/>
      <c r="B14" s="544"/>
      <c r="C14" s="544"/>
      <c r="D14" s="544"/>
      <c r="E14" s="544"/>
      <c r="F14" s="544"/>
      <c r="G14" s="544"/>
      <c r="H14" s="544"/>
      <c r="I14" s="544"/>
      <c r="J14" s="544"/>
      <c r="K14" s="544"/>
      <c r="L14" s="13"/>
    </row>
    <row r="15" spans="1:12" ht="16.149999999999999" customHeight="1" x14ac:dyDescent="0.25">
      <c r="A15" s="544"/>
      <c r="B15" s="544"/>
      <c r="C15" s="544"/>
      <c r="D15" s="544"/>
      <c r="E15" s="544"/>
      <c r="F15" s="544"/>
      <c r="G15" s="544"/>
      <c r="H15" s="544"/>
      <c r="I15" s="544"/>
      <c r="J15" s="544"/>
      <c r="K15" s="544"/>
      <c r="L15" s="13"/>
    </row>
    <row r="16" spans="1:12" ht="133.15" customHeight="1" x14ac:dyDescent="0.25">
      <c r="A16" s="6"/>
      <c r="B16" s="6"/>
      <c r="C16" s="6"/>
      <c r="D16" s="6"/>
      <c r="E16" s="6"/>
      <c r="F16" s="6"/>
      <c r="G16" s="6"/>
      <c r="H16" s="6"/>
      <c r="I16" s="6"/>
      <c r="J16" s="6"/>
      <c r="K16" s="6"/>
      <c r="L16" s="13"/>
    </row>
    <row r="17" spans="1:12" ht="16.149999999999999" customHeight="1" x14ac:dyDescent="0.25">
      <c r="A17" s="547" t="s">
        <v>196</v>
      </c>
      <c r="B17" s="547"/>
      <c r="C17" s="547"/>
      <c r="D17" s="547"/>
      <c r="E17" s="547"/>
      <c r="F17" s="547"/>
      <c r="G17" s="547"/>
      <c r="H17" s="547"/>
      <c r="I17" s="547"/>
      <c r="J17" s="547"/>
      <c r="K17" s="547"/>
      <c r="L17" s="13"/>
    </row>
    <row r="18" spans="1:12" ht="16.149999999999999" customHeight="1" x14ac:dyDescent="0.25">
      <c r="A18" s="547"/>
      <c r="B18" s="547"/>
      <c r="C18" s="547"/>
      <c r="D18" s="547"/>
      <c r="E18" s="547"/>
      <c r="F18" s="547"/>
      <c r="G18" s="547"/>
      <c r="H18" s="547"/>
      <c r="I18" s="547"/>
      <c r="J18" s="547"/>
      <c r="K18" s="547"/>
      <c r="L18" s="13"/>
    </row>
    <row r="19" spans="1:12" ht="16.149999999999999" customHeight="1" x14ac:dyDescent="0.25">
      <c r="A19" s="547"/>
      <c r="B19" s="547"/>
      <c r="C19" s="547"/>
      <c r="D19" s="547"/>
      <c r="E19" s="547"/>
      <c r="F19" s="547"/>
      <c r="G19" s="547"/>
      <c r="H19" s="547"/>
      <c r="I19" s="547"/>
      <c r="J19" s="547"/>
      <c r="K19" s="547"/>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48" t="s">
        <v>33</v>
      </c>
      <c r="D21" s="548" t="s">
        <v>32</v>
      </c>
      <c r="E21" s="548" t="s">
        <v>53</v>
      </c>
      <c r="F21" s="548"/>
      <c r="G21" s="548" t="s">
        <v>54</v>
      </c>
      <c r="H21" s="548" t="s">
        <v>1</v>
      </c>
      <c r="I21" s="549" t="s">
        <v>21</v>
      </c>
      <c r="J21" s="549"/>
      <c r="K21" s="6"/>
      <c r="L21" s="13"/>
    </row>
    <row r="22" spans="1:12" ht="18.600000000000001" customHeight="1" x14ac:dyDescent="0.25">
      <c r="A22" s="6"/>
      <c r="B22" s="6"/>
      <c r="C22" s="548"/>
      <c r="D22" s="548"/>
      <c r="E22" s="88" t="s">
        <v>47</v>
      </c>
      <c r="F22" s="88" t="s">
        <v>48</v>
      </c>
      <c r="G22" s="548"/>
      <c r="H22" s="548"/>
      <c r="I22" s="550"/>
      <c r="J22" s="550"/>
      <c r="K22" s="6"/>
      <c r="L22" s="13"/>
    </row>
    <row r="23" spans="1:12" ht="15" customHeight="1" x14ac:dyDescent="0.25">
      <c r="A23" s="6"/>
      <c r="B23" s="6"/>
      <c r="C23" s="538" t="s">
        <v>188</v>
      </c>
      <c r="D23" s="539">
        <v>12810</v>
      </c>
      <c r="E23" s="508">
        <v>100</v>
      </c>
      <c r="F23" s="509">
        <v>150</v>
      </c>
      <c r="G23" s="510">
        <v>1.8</v>
      </c>
      <c r="H23" s="512" t="s">
        <v>55</v>
      </c>
      <c r="I23" s="540" t="s">
        <v>60</v>
      </c>
      <c r="J23" s="541"/>
      <c r="K23" s="6"/>
      <c r="L23" s="13"/>
    </row>
    <row r="24" spans="1:12" ht="15" customHeight="1" x14ac:dyDescent="0.25">
      <c r="A24" s="6"/>
      <c r="B24" s="6"/>
      <c r="C24" s="538"/>
      <c r="D24" s="539"/>
      <c r="E24" s="508"/>
      <c r="F24" s="509"/>
      <c r="G24" s="511"/>
      <c r="H24" s="512"/>
      <c r="I24" s="542"/>
      <c r="J24" s="543"/>
      <c r="K24" s="6"/>
      <c r="L24" s="13"/>
    </row>
    <row r="25" spans="1:12" ht="15" customHeight="1" x14ac:dyDescent="0.25">
      <c r="A25" s="6"/>
      <c r="B25" s="6"/>
      <c r="C25" s="538"/>
      <c r="D25" s="539"/>
      <c r="E25" s="508"/>
      <c r="F25" s="509"/>
      <c r="G25" s="511"/>
      <c r="H25" s="512"/>
      <c r="I25" s="527"/>
      <c r="J25" s="528"/>
      <c r="K25" s="6"/>
      <c r="L25" s="13"/>
    </row>
    <row r="26" spans="1:12" ht="15" customHeight="1" x14ac:dyDescent="0.25">
      <c r="A26" s="6"/>
      <c r="B26" s="6"/>
      <c r="C26" s="529" t="s">
        <v>189</v>
      </c>
      <c r="D26" s="530">
        <v>20280</v>
      </c>
      <c r="E26" s="531">
        <v>150</v>
      </c>
      <c r="F26" s="532">
        <v>250</v>
      </c>
      <c r="G26" s="533">
        <v>1.8</v>
      </c>
      <c r="H26" s="535" t="s">
        <v>193</v>
      </c>
      <c r="I26" s="527" t="s">
        <v>56</v>
      </c>
      <c r="J26" s="528"/>
      <c r="K26" s="6"/>
      <c r="L26" s="13"/>
    </row>
    <row r="27" spans="1:12" ht="15" customHeight="1" x14ac:dyDescent="0.25">
      <c r="A27" s="6"/>
      <c r="B27" s="6"/>
      <c r="C27" s="529"/>
      <c r="D27" s="530"/>
      <c r="E27" s="531"/>
      <c r="F27" s="532"/>
      <c r="G27" s="534"/>
      <c r="H27" s="535"/>
      <c r="I27" s="527"/>
      <c r="J27" s="528"/>
      <c r="K27" s="6"/>
      <c r="L27" s="13"/>
    </row>
    <row r="28" spans="1:12" ht="15" customHeight="1" x14ac:dyDescent="0.25">
      <c r="A28" s="6"/>
      <c r="B28" s="6"/>
      <c r="C28" s="529"/>
      <c r="D28" s="530"/>
      <c r="E28" s="531"/>
      <c r="F28" s="532"/>
      <c r="G28" s="534"/>
      <c r="H28" s="535"/>
      <c r="I28" s="527"/>
      <c r="J28" s="528"/>
      <c r="K28" s="6"/>
      <c r="L28" s="13"/>
    </row>
    <row r="29" spans="1:12" ht="15" customHeight="1" x14ac:dyDescent="0.25">
      <c r="A29" s="6"/>
      <c r="B29" s="6"/>
      <c r="C29" s="538" t="s">
        <v>190</v>
      </c>
      <c r="D29" s="539">
        <v>34700</v>
      </c>
      <c r="E29" s="508">
        <v>200</v>
      </c>
      <c r="F29" s="509">
        <v>350</v>
      </c>
      <c r="G29" s="510">
        <v>2.7</v>
      </c>
      <c r="H29" s="512" t="s">
        <v>194</v>
      </c>
      <c r="I29" s="527" t="s">
        <v>201</v>
      </c>
      <c r="J29" s="528"/>
      <c r="K29" s="6"/>
      <c r="L29" s="13"/>
    </row>
    <row r="30" spans="1:12" ht="15" customHeight="1" x14ac:dyDescent="0.25">
      <c r="A30" s="6"/>
      <c r="B30" s="6"/>
      <c r="C30" s="538"/>
      <c r="D30" s="539"/>
      <c r="E30" s="508"/>
      <c r="F30" s="509"/>
      <c r="G30" s="511"/>
      <c r="H30" s="512"/>
      <c r="I30" s="527"/>
      <c r="J30" s="528"/>
      <c r="K30" s="6"/>
      <c r="L30" s="13"/>
    </row>
    <row r="31" spans="1:12" ht="15" customHeight="1" x14ac:dyDescent="0.25">
      <c r="A31" s="6"/>
      <c r="B31" s="6"/>
      <c r="C31" s="538"/>
      <c r="D31" s="539"/>
      <c r="E31" s="508"/>
      <c r="F31" s="509"/>
      <c r="G31" s="511"/>
      <c r="H31" s="512"/>
      <c r="I31" s="527"/>
      <c r="J31" s="528"/>
      <c r="K31" s="6"/>
      <c r="L31" s="13"/>
    </row>
    <row r="32" spans="1:12" ht="15" customHeight="1" x14ac:dyDescent="0.25">
      <c r="A32" s="6"/>
      <c r="B32" s="6"/>
      <c r="C32" s="529" t="s">
        <v>191</v>
      </c>
      <c r="D32" s="530">
        <v>52310</v>
      </c>
      <c r="E32" s="531">
        <v>300</v>
      </c>
      <c r="F32" s="532">
        <v>500</v>
      </c>
      <c r="G32" s="533">
        <v>4</v>
      </c>
      <c r="H32" s="535" t="s">
        <v>61</v>
      </c>
      <c r="I32" s="527"/>
      <c r="J32" s="528"/>
      <c r="K32" s="6"/>
      <c r="L32" s="13"/>
    </row>
    <row r="33" spans="1:13" ht="15" customHeight="1" x14ac:dyDescent="0.25">
      <c r="A33" s="6"/>
      <c r="B33" s="6"/>
      <c r="C33" s="529"/>
      <c r="D33" s="530"/>
      <c r="E33" s="531"/>
      <c r="F33" s="532"/>
      <c r="G33" s="534"/>
      <c r="H33" s="535"/>
      <c r="I33" s="527"/>
      <c r="J33" s="528"/>
      <c r="K33" s="6"/>
      <c r="L33" s="13"/>
    </row>
    <row r="34" spans="1:13" ht="15" customHeight="1" x14ac:dyDescent="0.25">
      <c r="A34" s="6"/>
      <c r="B34" s="6"/>
      <c r="C34" s="529"/>
      <c r="D34" s="530"/>
      <c r="E34" s="531"/>
      <c r="F34" s="532"/>
      <c r="G34" s="534"/>
      <c r="H34" s="535"/>
      <c r="I34" s="527"/>
      <c r="J34" s="528"/>
      <c r="K34" s="6"/>
      <c r="L34" s="13"/>
    </row>
    <row r="35" spans="1:13" ht="15" customHeight="1" x14ac:dyDescent="0.25">
      <c r="A35" s="6"/>
      <c r="B35" s="6"/>
      <c r="C35" s="538" t="s">
        <v>192</v>
      </c>
      <c r="D35" s="539">
        <v>64060</v>
      </c>
      <c r="E35" s="508">
        <v>400</v>
      </c>
      <c r="F35" s="509">
        <v>600</v>
      </c>
      <c r="G35" s="510">
        <v>4</v>
      </c>
      <c r="H35" s="512" t="s">
        <v>59</v>
      </c>
      <c r="I35" s="527"/>
      <c r="J35" s="528"/>
      <c r="K35" s="6"/>
      <c r="L35" s="13"/>
    </row>
    <row r="36" spans="1:13" ht="15" customHeight="1" x14ac:dyDescent="0.25">
      <c r="A36" s="6"/>
      <c r="B36" s="6"/>
      <c r="C36" s="538"/>
      <c r="D36" s="539"/>
      <c r="E36" s="508"/>
      <c r="F36" s="509"/>
      <c r="G36" s="511"/>
      <c r="H36" s="512"/>
      <c r="I36" s="527"/>
      <c r="J36" s="528"/>
      <c r="K36" s="6"/>
      <c r="L36" s="13"/>
    </row>
    <row r="37" spans="1:13" ht="15" customHeight="1" x14ac:dyDescent="0.25">
      <c r="A37" s="6"/>
      <c r="B37" s="6"/>
      <c r="C37" s="538"/>
      <c r="D37" s="539"/>
      <c r="E37" s="508"/>
      <c r="F37" s="509"/>
      <c r="G37" s="511"/>
      <c r="H37" s="512"/>
      <c r="I37" s="536"/>
      <c r="J37" s="537"/>
      <c r="K37" s="6"/>
      <c r="L37" s="13"/>
    </row>
    <row r="38" spans="1:13" ht="15.6" customHeight="1" x14ac:dyDescent="0.25">
      <c r="A38" s="6"/>
      <c r="B38" s="13"/>
      <c r="C38" s="513" t="s">
        <v>269</v>
      </c>
      <c r="D38" s="513"/>
      <c r="E38" s="513"/>
      <c r="F38" s="513"/>
      <c r="G38" s="513"/>
      <c r="H38" s="513"/>
      <c r="I38" s="513"/>
      <c r="J38" s="513"/>
      <c r="K38" s="513"/>
      <c r="L38" s="12"/>
      <c r="M38" s="12"/>
    </row>
    <row r="39" spans="1:13" ht="8.4499999999999993" customHeight="1" x14ac:dyDescent="0.25">
      <c r="A39" s="6"/>
      <c r="B39" s="6"/>
      <c r="C39" s="11"/>
      <c r="D39" s="3"/>
      <c r="E39" s="4"/>
      <c r="F39" s="5"/>
      <c r="G39" s="2"/>
      <c r="H39" s="2"/>
      <c r="I39" s="2"/>
      <c r="J39" s="6"/>
      <c r="K39" s="6"/>
      <c r="L39" s="13"/>
    </row>
    <row r="40" spans="1:13" ht="15.75" x14ac:dyDescent="0.25">
      <c r="A40" s="6"/>
      <c r="B40" s="514" t="s">
        <v>2</v>
      </c>
      <c r="C40" s="514"/>
      <c r="D40" s="514"/>
      <c r="E40" s="53" t="s">
        <v>17</v>
      </c>
      <c r="F40" s="53" t="s">
        <v>18</v>
      </c>
      <c r="G40" s="53" t="s">
        <v>19</v>
      </c>
      <c r="H40" s="16"/>
      <c r="I40" s="16"/>
      <c r="J40" s="16"/>
      <c r="K40" s="6"/>
      <c r="L40" s="13"/>
    </row>
    <row r="41" spans="1:13" ht="15.75" x14ac:dyDescent="0.25">
      <c r="A41" s="6"/>
      <c r="B41" s="514"/>
      <c r="C41" s="514"/>
      <c r="D41" s="514"/>
      <c r="E41" s="50" t="s">
        <v>255</v>
      </c>
      <c r="F41" s="51" t="s">
        <v>256</v>
      </c>
      <c r="G41" s="52" t="s">
        <v>257</v>
      </c>
      <c r="H41" s="515" t="s">
        <v>5</v>
      </c>
      <c r="I41" s="515"/>
      <c r="J41" s="515"/>
      <c r="K41" s="6"/>
      <c r="L41" s="13"/>
    </row>
    <row r="42" spans="1:13" ht="27" customHeight="1" x14ac:dyDescent="0.25">
      <c r="A42" s="6"/>
      <c r="B42" s="516" t="s">
        <v>34</v>
      </c>
      <c r="C42" s="516"/>
      <c r="D42" s="516"/>
      <c r="E42" s="517" t="s">
        <v>203</v>
      </c>
      <c r="F42" s="517"/>
      <c r="G42" s="517"/>
      <c r="H42" s="518" t="s">
        <v>202</v>
      </c>
      <c r="I42" s="518"/>
      <c r="J42" s="518"/>
      <c r="K42" s="6"/>
      <c r="L42" s="13"/>
    </row>
    <row r="43" spans="1:13" ht="12.6" customHeight="1" x14ac:dyDescent="0.25">
      <c r="A43" s="6"/>
      <c r="B43" s="14"/>
      <c r="C43" s="521" t="s">
        <v>49</v>
      </c>
      <c r="D43" s="521"/>
      <c r="E43" s="46" t="s">
        <v>50</v>
      </c>
      <c r="F43" s="15"/>
      <c r="G43" s="15"/>
      <c r="H43" s="15"/>
      <c r="I43" s="15"/>
      <c r="J43" s="15"/>
      <c r="K43" s="6"/>
      <c r="L43" s="13"/>
    </row>
    <row r="44" spans="1:13" ht="17.45" customHeight="1" x14ac:dyDescent="0.25">
      <c r="A44" s="6"/>
      <c r="B44" s="519" t="s">
        <v>22</v>
      </c>
      <c r="C44" s="519"/>
      <c r="D44" s="519"/>
      <c r="E44" s="85" t="s">
        <v>17</v>
      </c>
      <c r="F44" s="85" t="s">
        <v>18</v>
      </c>
      <c r="G44" s="85" t="s">
        <v>19</v>
      </c>
      <c r="H44" s="520" t="s">
        <v>20</v>
      </c>
      <c r="I44" s="520"/>
      <c r="J44" s="520"/>
      <c r="K44" s="6"/>
      <c r="L44" s="13"/>
    </row>
    <row r="45" spans="1:13" ht="15.75" x14ac:dyDescent="0.25">
      <c r="A45" s="6"/>
      <c r="B45" s="519"/>
      <c r="C45" s="519"/>
      <c r="D45" s="519"/>
      <c r="E45" s="54" t="s">
        <v>195</v>
      </c>
      <c r="F45" s="55" t="s">
        <v>258</v>
      </c>
      <c r="G45" s="56" t="s">
        <v>106</v>
      </c>
      <c r="H45" s="520"/>
      <c r="I45" s="520"/>
      <c r="J45" s="520"/>
      <c r="K45" s="6"/>
      <c r="L45" s="13"/>
    </row>
    <row r="46" spans="1:13" ht="27" customHeight="1" x14ac:dyDescent="0.25">
      <c r="A46" s="6"/>
      <c r="B46" s="522" t="s">
        <v>80</v>
      </c>
      <c r="C46" s="523"/>
      <c r="D46" s="524"/>
      <c r="E46" s="525" t="s">
        <v>98</v>
      </c>
      <c r="F46" s="526"/>
      <c r="G46" s="526"/>
      <c r="H46" s="506" t="s">
        <v>81</v>
      </c>
      <c r="I46" s="506"/>
      <c r="J46" s="507"/>
      <c r="K46" s="6"/>
      <c r="L46" s="13"/>
    </row>
    <row r="47" spans="1:13" ht="17.45" customHeight="1" x14ac:dyDescent="0.25">
      <c r="A47" s="6"/>
      <c r="B47" s="6"/>
      <c r="C47" s="6"/>
      <c r="D47" s="6"/>
      <c r="E47" s="6"/>
      <c r="F47" s="6"/>
      <c r="H47" s="498" t="s">
        <v>273</v>
      </c>
      <c r="I47" s="498"/>
      <c r="J47" s="498"/>
      <c r="K47" s="6"/>
      <c r="L47" s="13"/>
    </row>
    <row r="48" spans="1:13" ht="23.45" customHeight="1" x14ac:dyDescent="0.5">
      <c r="A48" s="492" t="s">
        <v>65</v>
      </c>
      <c r="B48" s="492"/>
      <c r="C48" s="492"/>
      <c r="D48" s="492"/>
      <c r="E48" s="492"/>
      <c r="F48" s="492"/>
      <c r="G48" s="492"/>
      <c r="H48" s="492"/>
      <c r="I48" s="492"/>
      <c r="J48" s="6"/>
      <c r="K48" s="6"/>
      <c r="L48" s="13"/>
    </row>
    <row r="49" spans="1:20" ht="3.6" customHeight="1" x14ac:dyDescent="0.5">
      <c r="A49" s="87"/>
      <c r="B49" s="87"/>
      <c r="C49" s="87"/>
      <c r="D49" s="87"/>
      <c r="E49" s="87"/>
      <c r="F49" s="87"/>
      <c r="G49" s="87"/>
      <c r="H49" s="87"/>
      <c r="I49" s="87"/>
      <c r="J49" s="6"/>
      <c r="K49" s="6"/>
      <c r="L49" s="13"/>
    </row>
    <row r="50" spans="1:20" ht="56.45" customHeight="1" x14ac:dyDescent="0.25">
      <c r="A50" s="6"/>
      <c r="B50" s="6"/>
      <c r="C50" s="499" t="s">
        <v>46</v>
      </c>
      <c r="D50" s="499"/>
      <c r="E50" s="499"/>
      <c r="F50" s="499"/>
      <c r="G50" s="499"/>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500" t="s">
        <v>66</v>
      </c>
      <c r="B52" s="501"/>
      <c r="C52" s="501"/>
      <c r="D52" s="502"/>
      <c r="E52" s="77"/>
      <c r="F52" s="503"/>
      <c r="G52" s="503"/>
      <c r="H52" s="78" t="s">
        <v>8</v>
      </c>
      <c r="I52" s="79">
        <v>1</v>
      </c>
      <c r="J52" s="80" t="s">
        <v>200</v>
      </c>
      <c r="K52" s="81"/>
      <c r="L52" s="21"/>
      <c r="M52">
        <v>5</v>
      </c>
      <c r="N52">
        <v>7</v>
      </c>
      <c r="O52">
        <v>8</v>
      </c>
      <c r="P52">
        <v>10</v>
      </c>
      <c r="Q52">
        <v>12</v>
      </c>
    </row>
    <row r="53" spans="1:20" ht="4.1500000000000004" customHeight="1" x14ac:dyDescent="0.25">
      <c r="A53" s="69"/>
      <c r="B53" s="22"/>
      <c r="C53" s="22"/>
      <c r="D53" s="22"/>
      <c r="E53" s="22"/>
      <c r="F53" s="22"/>
      <c r="G53" s="22"/>
      <c r="H53" s="22"/>
      <c r="I53" s="27"/>
      <c r="J53" s="28"/>
      <c r="K53" s="71"/>
      <c r="L53" s="21"/>
    </row>
    <row r="54" spans="1:20" ht="16.149999999999999" customHeight="1" x14ac:dyDescent="0.25">
      <c r="A54" s="69"/>
      <c r="B54" s="22" t="s">
        <v>62</v>
      </c>
      <c r="C54" s="22"/>
      <c r="D54" s="22"/>
      <c r="E54" s="22"/>
      <c r="F54" s="22"/>
      <c r="G54" s="22"/>
      <c r="H54" s="22"/>
      <c r="I54" s="30"/>
      <c r="J54" s="28" t="s">
        <v>11</v>
      </c>
      <c r="K54" s="71"/>
      <c r="L54" s="21"/>
    </row>
    <row r="55" spans="1:20" ht="4.1500000000000004" customHeight="1" x14ac:dyDescent="0.25">
      <c r="A55" s="69"/>
      <c r="B55" s="22"/>
      <c r="C55" s="22"/>
      <c r="D55" s="22"/>
      <c r="E55" s="22"/>
      <c r="F55" s="22"/>
      <c r="G55" s="22"/>
      <c r="H55" s="22"/>
      <c r="I55" s="27"/>
      <c r="J55" s="28"/>
      <c r="K55" s="71"/>
      <c r="L55" s="21"/>
    </row>
    <row r="56" spans="1:20" x14ac:dyDescent="0.25">
      <c r="A56" s="69"/>
      <c r="B56" s="22" t="s">
        <v>58</v>
      </c>
      <c r="C56" s="22"/>
      <c r="D56" s="22"/>
      <c r="E56" s="22"/>
      <c r="F56" s="22"/>
      <c r="G56" s="22"/>
      <c r="H56" s="22"/>
      <c r="I56" s="30"/>
      <c r="J56" s="28" t="s">
        <v>31</v>
      </c>
      <c r="K56" s="71"/>
      <c r="L56" s="21"/>
      <c r="M56" s="9">
        <v>0.2</v>
      </c>
      <c r="N56" s="9">
        <v>0.15</v>
      </c>
      <c r="O56" s="9">
        <v>0.15</v>
      </c>
      <c r="P56" s="9">
        <v>0.12</v>
      </c>
      <c r="Q56" s="10">
        <v>0.1</v>
      </c>
    </row>
    <row r="57" spans="1:20" ht="4.1500000000000004" customHeight="1" x14ac:dyDescent="0.25">
      <c r="A57" s="69"/>
      <c r="B57" s="22"/>
      <c r="C57" s="22"/>
      <c r="D57" s="22"/>
      <c r="E57" s="22"/>
      <c r="F57" s="22"/>
      <c r="G57" s="22"/>
      <c r="H57" s="22"/>
      <c r="I57" s="26"/>
      <c r="J57" s="28"/>
      <c r="K57" s="71"/>
      <c r="L57" s="21"/>
    </row>
    <row r="58" spans="1:20" x14ac:dyDescent="0.25">
      <c r="A58" s="69"/>
      <c r="B58" s="22" t="s">
        <v>63</v>
      </c>
      <c r="C58" s="22"/>
      <c r="D58" s="22"/>
      <c r="E58" s="22"/>
      <c r="F58" s="22"/>
      <c r="G58" s="22"/>
      <c r="H58" s="22"/>
      <c r="I58" s="30"/>
      <c r="J58" s="28" t="s">
        <v>12</v>
      </c>
      <c r="K58" s="71"/>
      <c r="L58" s="21"/>
      <c r="M58" s="303">
        <f>'Coef charges fixes'!D87</f>
        <v>0.16435680000000003</v>
      </c>
      <c r="N58" s="303">
        <f>'Coef charges fixes'!D89</f>
        <v>0.12594319354910713</v>
      </c>
      <c r="O58" s="304">
        <f>'Coef charges fixes'!D90</f>
        <v>0.11818900020214844</v>
      </c>
      <c r="P58" s="303">
        <f>'Coef charges fixes'!D93</f>
        <v>9.9199869865413071E-2</v>
      </c>
      <c r="Q58" s="303">
        <f>'Coef charges fixes'!D96</f>
        <v>8.6716554077216679E-2</v>
      </c>
    </row>
    <row r="59" spans="1:20" ht="4.1500000000000004" customHeight="1" x14ac:dyDescent="0.25">
      <c r="A59" s="69"/>
      <c r="B59" s="22"/>
      <c r="C59" s="22"/>
      <c r="D59" s="22"/>
      <c r="E59" s="22"/>
      <c r="F59" s="22"/>
      <c r="G59" s="22"/>
      <c r="H59" s="22"/>
      <c r="I59" s="26"/>
      <c r="J59" s="28"/>
      <c r="K59" s="71"/>
      <c r="L59" s="23"/>
    </row>
    <row r="60" spans="1:20" ht="14.45" customHeight="1" x14ac:dyDescent="0.25">
      <c r="A60" s="69"/>
      <c r="B60" s="22" t="s">
        <v>24</v>
      </c>
      <c r="C60" s="22"/>
      <c r="D60" s="22"/>
      <c r="E60" s="22"/>
      <c r="F60" s="22"/>
      <c r="G60" s="22"/>
      <c r="H60" s="22"/>
      <c r="I60" s="30"/>
      <c r="J60" s="28" t="s">
        <v>4</v>
      </c>
      <c r="K60" s="71"/>
      <c r="L60" s="21"/>
      <c r="T60">
        <v>15</v>
      </c>
    </row>
    <row r="61" spans="1:20" ht="4.1500000000000004" customHeight="1" x14ac:dyDescent="0.25">
      <c r="A61" s="69"/>
      <c r="B61" s="22"/>
      <c r="C61" s="22"/>
      <c r="D61" s="22"/>
      <c r="E61" s="22"/>
      <c r="F61" s="22"/>
      <c r="G61" s="22"/>
      <c r="H61" s="22"/>
      <c r="I61" s="26"/>
      <c r="J61" s="29"/>
      <c r="K61" s="72"/>
      <c r="L61" s="21"/>
    </row>
    <row r="62" spans="1:20" x14ac:dyDescent="0.25">
      <c r="A62" s="69"/>
      <c r="B62" s="22" t="s">
        <v>25</v>
      </c>
      <c r="C62" s="22"/>
      <c r="D62" s="22"/>
      <c r="E62" s="22"/>
      <c r="F62" s="22"/>
      <c r="G62" s="22"/>
      <c r="H62" s="22"/>
      <c r="I62" s="31" t="b">
        <f>IF(I60=7,I58*N58,IF(I60=5,I58*M58,IF(I60=8,I58*O58,IF(I60=10,I58*P58,IF(I60=12,I58*Q58,FALSE)))))</f>
        <v>0</v>
      </c>
      <c r="J62" s="28" t="s">
        <v>3</v>
      </c>
      <c r="K62" s="72"/>
      <c r="L62" s="21"/>
    </row>
    <row r="63" spans="1:20" ht="4.1500000000000004" customHeight="1" x14ac:dyDescent="0.25">
      <c r="A63" s="69"/>
      <c r="B63" s="22"/>
      <c r="C63" s="22"/>
      <c r="D63" s="22"/>
      <c r="E63" s="22"/>
      <c r="F63" s="22"/>
      <c r="G63" s="22"/>
      <c r="H63" s="22"/>
      <c r="I63" s="26"/>
      <c r="J63" s="28"/>
      <c r="K63" s="72"/>
      <c r="L63" s="21"/>
    </row>
    <row r="64" spans="1:20" x14ac:dyDescent="0.25">
      <c r="A64" s="69"/>
      <c r="B64" s="22" t="s">
        <v>26</v>
      </c>
      <c r="C64" s="22"/>
      <c r="D64" s="22"/>
      <c r="E64" s="22"/>
      <c r="F64" s="22"/>
      <c r="G64" s="22"/>
      <c r="H64" s="22"/>
      <c r="I64" s="32" t="e">
        <f>I62/I56</f>
        <v>#DIV/0!</v>
      </c>
      <c r="J64" s="28" t="s">
        <v>5</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68</v>
      </c>
      <c r="C66" s="22"/>
      <c r="D66" s="22"/>
      <c r="E66" s="22"/>
      <c r="F66" s="22"/>
      <c r="G66" s="22"/>
      <c r="H66" s="22"/>
      <c r="I66" s="30"/>
      <c r="J66" s="28" t="s">
        <v>5</v>
      </c>
      <c r="K66" s="72"/>
      <c r="L66" s="21"/>
    </row>
    <row r="67" spans="1:17" ht="4.1500000000000004" customHeight="1" x14ac:dyDescent="0.25">
      <c r="A67" s="69"/>
      <c r="B67" s="22"/>
      <c r="C67" s="22"/>
      <c r="D67" s="22"/>
      <c r="E67" s="22"/>
      <c r="F67" s="22"/>
      <c r="G67" s="22"/>
      <c r="H67" s="22"/>
      <c r="I67" s="20"/>
      <c r="J67" s="28"/>
      <c r="K67" s="72"/>
      <c r="L67" s="21"/>
    </row>
    <row r="68" spans="1:17" ht="18" x14ac:dyDescent="0.25">
      <c r="A68" s="73"/>
      <c r="B68" s="74"/>
      <c r="C68" s="74"/>
      <c r="D68" s="82"/>
      <c r="E68" s="76"/>
      <c r="F68" s="496" t="s">
        <v>30</v>
      </c>
      <c r="G68" s="497"/>
      <c r="H68" s="497"/>
      <c r="I68" s="63">
        <f>IF(I56=0,0,I64+I66)</f>
        <v>0</v>
      </c>
      <c r="J68" s="64" t="s">
        <v>5</v>
      </c>
      <c r="K68" s="65"/>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500" t="s">
        <v>29</v>
      </c>
      <c r="B71" s="501"/>
      <c r="C71" s="501"/>
      <c r="D71" s="502"/>
      <c r="E71" s="66" t="s">
        <v>16</v>
      </c>
      <c r="F71" s="504"/>
      <c r="G71" s="504"/>
      <c r="H71" s="504"/>
      <c r="I71" s="504"/>
      <c r="J71" s="67"/>
      <c r="K71" s="68"/>
      <c r="L71" s="21"/>
      <c r="M71">
        <v>5</v>
      </c>
      <c r="N71">
        <v>7</v>
      </c>
      <c r="O71">
        <v>8</v>
      </c>
      <c r="P71">
        <v>10</v>
      </c>
      <c r="Q71">
        <v>12</v>
      </c>
    </row>
    <row r="72" spans="1:17" ht="4.3499999999999996" customHeight="1" x14ac:dyDescent="0.25">
      <c r="A72" s="69"/>
      <c r="B72" s="22"/>
      <c r="C72" s="22"/>
      <c r="D72" s="22"/>
      <c r="E72" s="22"/>
      <c r="F72" s="22"/>
      <c r="G72" s="22"/>
      <c r="H72" s="22"/>
      <c r="I72" s="22"/>
      <c r="J72" s="20"/>
      <c r="K72" s="70"/>
      <c r="L72" s="21"/>
    </row>
    <row r="73" spans="1:17" ht="14.45" customHeight="1" x14ac:dyDescent="0.25">
      <c r="A73" s="69"/>
      <c r="B73" s="22" t="s">
        <v>23</v>
      </c>
      <c r="C73" s="22"/>
      <c r="D73" s="22"/>
      <c r="E73" s="22"/>
      <c r="F73" s="22"/>
      <c r="G73" s="22"/>
      <c r="H73" s="22"/>
      <c r="I73" s="30"/>
      <c r="J73" s="28" t="s">
        <v>31</v>
      </c>
      <c r="K73" s="71"/>
      <c r="L73" s="21"/>
      <c r="M73" s="9">
        <v>0.2</v>
      </c>
      <c r="N73" s="9">
        <v>0.15</v>
      </c>
      <c r="O73" s="9">
        <v>0.15</v>
      </c>
      <c r="P73" s="9">
        <v>0.12</v>
      </c>
      <c r="Q73" s="10">
        <v>0.1</v>
      </c>
    </row>
    <row r="74" spans="1:17" ht="4.1500000000000004" customHeight="1" x14ac:dyDescent="0.25">
      <c r="A74" s="69"/>
      <c r="B74" s="22"/>
      <c r="C74" s="22"/>
      <c r="D74" s="22"/>
      <c r="E74" s="22"/>
      <c r="F74" s="22"/>
      <c r="G74" s="22"/>
      <c r="H74" s="22"/>
      <c r="I74" s="26"/>
      <c r="J74" s="28"/>
      <c r="K74" s="71"/>
      <c r="L74" s="21"/>
    </row>
    <row r="75" spans="1:17" ht="14.45" customHeight="1" x14ac:dyDescent="0.25">
      <c r="A75" s="69"/>
      <c r="B75" s="22" t="s">
        <v>28</v>
      </c>
      <c r="C75" s="22"/>
      <c r="D75" s="22"/>
      <c r="E75" s="22"/>
      <c r="F75" s="22"/>
      <c r="G75" s="22"/>
      <c r="H75" s="22"/>
      <c r="I75" s="30"/>
      <c r="J75" s="28" t="s">
        <v>12</v>
      </c>
      <c r="K75" s="71"/>
      <c r="L75" s="21"/>
      <c r="M75" s="304">
        <f t="shared" ref="M75:Q75" si="0">M58</f>
        <v>0.16435680000000003</v>
      </c>
      <c r="N75" s="304">
        <f t="shared" si="0"/>
        <v>0.12594319354910713</v>
      </c>
      <c r="O75" s="304">
        <f t="shared" si="0"/>
        <v>0.11818900020214844</v>
      </c>
      <c r="P75" s="304">
        <f t="shared" si="0"/>
        <v>9.9199869865413071E-2</v>
      </c>
      <c r="Q75" s="304">
        <f t="shared" si="0"/>
        <v>8.6716554077216679E-2</v>
      </c>
    </row>
    <row r="76" spans="1:17" ht="4.1500000000000004" customHeight="1" x14ac:dyDescent="0.25">
      <c r="A76" s="69"/>
      <c r="B76" s="22"/>
      <c r="C76" s="22"/>
      <c r="D76" s="22"/>
      <c r="E76" s="22"/>
      <c r="F76" s="22"/>
      <c r="G76" s="22"/>
      <c r="H76" s="22"/>
      <c r="I76" s="26"/>
      <c r="J76" s="28"/>
      <c r="K76" s="71"/>
      <c r="L76" s="23"/>
    </row>
    <row r="77" spans="1:17" ht="14.45" customHeight="1" x14ac:dyDescent="0.25">
      <c r="A77" s="69"/>
      <c r="B77" s="22" t="s">
        <v>35</v>
      </c>
      <c r="C77" s="22"/>
      <c r="D77" s="22"/>
      <c r="E77" s="22"/>
      <c r="F77" s="22"/>
      <c r="G77" s="22"/>
      <c r="H77" s="22"/>
      <c r="I77" s="30"/>
      <c r="J77" s="28" t="s">
        <v>4</v>
      </c>
      <c r="K77" s="71"/>
      <c r="L77" s="21"/>
    </row>
    <row r="78" spans="1:17" ht="4.1500000000000004" customHeight="1" x14ac:dyDescent="0.25">
      <c r="A78" s="69"/>
      <c r="B78" s="22"/>
      <c r="C78" s="22"/>
      <c r="D78" s="22"/>
      <c r="E78" s="22"/>
      <c r="F78" s="22"/>
      <c r="G78" s="22"/>
      <c r="H78" s="22"/>
      <c r="I78" s="26"/>
      <c r="J78" s="29"/>
      <c r="K78" s="72"/>
      <c r="L78" s="21"/>
    </row>
    <row r="79" spans="1:17" ht="14.45" customHeight="1" x14ac:dyDescent="0.25">
      <c r="A79" s="69"/>
      <c r="B79" s="22" t="s">
        <v>36</v>
      </c>
      <c r="C79" s="22"/>
      <c r="D79" s="22"/>
      <c r="E79" s="22"/>
      <c r="F79" s="22"/>
      <c r="G79" s="22"/>
      <c r="H79" s="22"/>
      <c r="I79" s="31" t="b">
        <f>IF(I77=7,I75*N75,IF(I77=5,I75*M75,IF(I77=8,I75*O75,IF(I77=10,I75*P75,IF(I77=12,I75*Q75,FALSE)))))</f>
        <v>0</v>
      </c>
      <c r="J79" s="28" t="s">
        <v>3</v>
      </c>
      <c r="K79" s="72"/>
      <c r="L79" s="21"/>
    </row>
    <row r="80" spans="1:17" ht="4.1500000000000004" customHeight="1" x14ac:dyDescent="0.25">
      <c r="A80" s="69"/>
      <c r="B80" s="22"/>
      <c r="C80" s="22"/>
      <c r="D80" s="22"/>
      <c r="E80" s="22"/>
      <c r="F80" s="22"/>
      <c r="G80" s="22"/>
      <c r="H80" s="22"/>
      <c r="I80" s="26"/>
      <c r="J80" s="28"/>
      <c r="K80" s="72"/>
      <c r="L80" s="21"/>
    </row>
    <row r="81" spans="1:17" ht="14.45" customHeight="1" x14ac:dyDescent="0.25">
      <c r="A81" s="69"/>
      <c r="B81" s="22" t="s">
        <v>42</v>
      </c>
      <c r="C81" s="22"/>
      <c r="D81" s="22"/>
      <c r="E81" s="22"/>
      <c r="F81" s="22"/>
      <c r="G81" s="22"/>
      <c r="H81" s="22"/>
      <c r="I81" s="32" t="e">
        <f>I79/I73</f>
        <v>#DIV/0!</v>
      </c>
      <c r="J81" s="28" t="s">
        <v>5</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27</v>
      </c>
      <c r="C83" s="22"/>
      <c r="D83" s="22"/>
      <c r="E83" s="22"/>
      <c r="F83" s="22"/>
      <c r="G83" s="22"/>
      <c r="H83" s="22"/>
      <c r="I83" s="30"/>
      <c r="J83" s="28" t="s">
        <v>5</v>
      </c>
      <c r="K83" s="72"/>
      <c r="L83" s="21"/>
    </row>
    <row r="84" spans="1:17" ht="4.1500000000000004" customHeight="1" x14ac:dyDescent="0.25">
      <c r="A84" s="69"/>
      <c r="B84" s="22"/>
      <c r="C84" s="22"/>
      <c r="D84" s="22"/>
      <c r="E84" s="22"/>
      <c r="F84" s="22"/>
      <c r="G84" s="22"/>
      <c r="H84" s="22"/>
      <c r="I84" s="20"/>
      <c r="J84" s="28"/>
      <c r="K84" s="72"/>
      <c r="L84" s="21"/>
    </row>
    <row r="85" spans="1:17" ht="18.600000000000001" customHeight="1" x14ac:dyDescent="0.25">
      <c r="A85" s="73"/>
      <c r="B85" s="74"/>
      <c r="C85" s="74"/>
      <c r="D85" s="76"/>
      <c r="E85" s="76"/>
      <c r="F85" s="496" t="s">
        <v>30</v>
      </c>
      <c r="G85" s="497"/>
      <c r="H85" s="497"/>
      <c r="I85" s="63">
        <f>IF(I73=0,0,I81+I83)</f>
        <v>0</v>
      </c>
      <c r="J85" s="64" t="s">
        <v>5</v>
      </c>
      <c r="K85" s="65"/>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505" t="s">
        <v>43</v>
      </c>
      <c r="B87" s="505"/>
      <c r="C87" s="505"/>
      <c r="D87" s="505"/>
      <c r="E87" s="66" t="s">
        <v>16</v>
      </c>
      <c r="F87" s="504"/>
      <c r="G87" s="504"/>
      <c r="H87" s="504"/>
      <c r="I87" s="504"/>
      <c r="J87" s="67"/>
      <c r="K87" s="68"/>
      <c r="L87" s="21"/>
    </row>
    <row r="88" spans="1:17" ht="4.3499999999999996" customHeight="1" x14ac:dyDescent="0.25">
      <c r="A88" s="69"/>
      <c r="B88" s="22"/>
      <c r="C88" s="22"/>
      <c r="D88" s="22"/>
      <c r="E88" s="22"/>
      <c r="F88" s="22"/>
      <c r="G88" s="22"/>
      <c r="H88" s="22"/>
      <c r="I88" s="22"/>
      <c r="J88" s="20"/>
      <c r="K88" s="70"/>
      <c r="L88" s="21"/>
    </row>
    <row r="89" spans="1:17" ht="14.45" customHeight="1" x14ac:dyDescent="0.25">
      <c r="A89" s="69"/>
      <c r="B89" s="22" t="s">
        <v>23</v>
      </c>
      <c r="C89" s="22"/>
      <c r="D89" s="22"/>
      <c r="E89" s="22"/>
      <c r="F89" s="22"/>
      <c r="G89" s="22"/>
      <c r="H89" s="22"/>
      <c r="I89" s="30"/>
      <c r="J89" s="28" t="s">
        <v>31</v>
      </c>
      <c r="K89" s="71"/>
      <c r="L89" s="21"/>
    </row>
    <row r="90" spans="1:17" ht="4.1500000000000004" customHeight="1" x14ac:dyDescent="0.25">
      <c r="A90" s="69"/>
      <c r="B90" s="22"/>
      <c r="C90" s="22"/>
      <c r="D90" s="22"/>
      <c r="E90" s="22"/>
      <c r="F90" s="22"/>
      <c r="G90" s="22"/>
      <c r="H90" s="22"/>
      <c r="I90" s="26"/>
      <c r="J90" s="28"/>
      <c r="K90" s="71"/>
      <c r="L90" s="21"/>
    </row>
    <row r="91" spans="1:17" ht="14.45" customHeight="1" x14ac:dyDescent="0.25">
      <c r="A91" s="69"/>
      <c r="B91" s="22" t="s">
        <v>28</v>
      </c>
      <c r="C91" s="22"/>
      <c r="D91" s="22"/>
      <c r="E91" s="22"/>
      <c r="F91" s="22"/>
      <c r="G91" s="22"/>
      <c r="H91" s="22"/>
      <c r="I91" s="30"/>
      <c r="J91" s="28" t="s">
        <v>12</v>
      </c>
      <c r="K91" s="71"/>
      <c r="L91" s="21"/>
      <c r="M91" s="304">
        <f t="shared" ref="M91:Q91" si="1">M58</f>
        <v>0.16435680000000003</v>
      </c>
      <c r="N91" s="304">
        <f t="shared" si="1"/>
        <v>0.12594319354910713</v>
      </c>
      <c r="O91" s="304">
        <f t="shared" si="1"/>
        <v>0.11818900020214844</v>
      </c>
      <c r="P91" s="304">
        <f t="shared" si="1"/>
        <v>9.9199869865413071E-2</v>
      </c>
      <c r="Q91" s="304">
        <f t="shared" si="1"/>
        <v>8.6716554077216679E-2</v>
      </c>
    </row>
    <row r="92" spans="1:17" ht="4.1500000000000004" customHeight="1" x14ac:dyDescent="0.25">
      <c r="A92" s="69"/>
      <c r="B92" s="22"/>
      <c r="C92" s="22"/>
      <c r="D92" s="22"/>
      <c r="E92" s="22"/>
      <c r="F92" s="22"/>
      <c r="G92" s="22"/>
      <c r="H92" s="22"/>
      <c r="I92" s="26"/>
      <c r="J92" s="28"/>
      <c r="K92" s="71"/>
      <c r="L92" s="21"/>
    </row>
    <row r="93" spans="1:17" ht="14.45" customHeight="1" x14ac:dyDescent="0.25">
      <c r="A93" s="69"/>
      <c r="B93" s="22" t="s">
        <v>37</v>
      </c>
      <c r="C93" s="22"/>
      <c r="D93" s="22"/>
      <c r="E93" s="22"/>
      <c r="F93" s="22"/>
      <c r="G93" s="22"/>
      <c r="H93" s="22"/>
      <c r="I93" s="30"/>
      <c r="J93" s="28" t="s">
        <v>4</v>
      </c>
      <c r="K93" s="71"/>
      <c r="L93" s="21"/>
    </row>
    <row r="94" spans="1:17" ht="4.1500000000000004" customHeight="1" x14ac:dyDescent="0.25">
      <c r="A94" s="69"/>
      <c r="B94" s="22"/>
      <c r="C94" s="22"/>
      <c r="D94" s="22"/>
      <c r="E94" s="22"/>
      <c r="F94" s="22"/>
      <c r="G94" s="22"/>
      <c r="H94" s="22"/>
      <c r="I94" s="26"/>
      <c r="J94" s="29"/>
      <c r="K94" s="72"/>
      <c r="L94" s="21"/>
    </row>
    <row r="95" spans="1:17" ht="14.45" customHeight="1" x14ac:dyDescent="0.25">
      <c r="A95" s="69"/>
      <c r="B95" s="22" t="s">
        <v>38</v>
      </c>
      <c r="C95" s="22"/>
      <c r="D95" s="22"/>
      <c r="E95" s="22"/>
      <c r="F95" s="22"/>
      <c r="G95" s="22"/>
      <c r="H95" s="22"/>
      <c r="I95" s="31" t="b">
        <f>IF(I93=7,I91*N91,IF(I93=5,I91*M91,IF(I93=8,I91*O91,IF(I93=10,I91*P91,IF(I93=12,I91*Q91,FALSE)))))</f>
        <v>0</v>
      </c>
      <c r="J95" s="28" t="s">
        <v>3</v>
      </c>
      <c r="K95" s="72"/>
      <c r="L95" s="21"/>
    </row>
    <row r="96" spans="1:17" ht="4.1500000000000004" customHeight="1" x14ac:dyDescent="0.25">
      <c r="A96" s="69"/>
      <c r="B96" s="22"/>
      <c r="C96" s="22"/>
      <c r="D96" s="22"/>
      <c r="E96" s="22"/>
      <c r="F96" s="22"/>
      <c r="G96" s="22"/>
      <c r="H96" s="22"/>
      <c r="I96" s="26"/>
      <c r="J96" s="28"/>
      <c r="K96" s="72"/>
      <c r="L96" s="21"/>
    </row>
    <row r="97" spans="1:12" ht="14.45" customHeight="1" x14ac:dyDescent="0.25">
      <c r="A97" s="69"/>
      <c r="B97" s="22" t="s">
        <v>42</v>
      </c>
      <c r="C97" s="22"/>
      <c r="D97" s="22"/>
      <c r="E97" s="22"/>
      <c r="F97" s="22"/>
      <c r="G97" s="22"/>
      <c r="H97" s="22"/>
      <c r="I97" s="32" t="e">
        <f>I95/I89</f>
        <v>#DIV/0!</v>
      </c>
      <c r="J97" s="28" t="s">
        <v>5</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27</v>
      </c>
      <c r="C99" s="22"/>
      <c r="D99" s="22"/>
      <c r="E99" s="22"/>
      <c r="F99" s="22"/>
      <c r="G99" s="22"/>
      <c r="H99" s="22"/>
      <c r="I99" s="30"/>
      <c r="J99" s="28" t="s">
        <v>5</v>
      </c>
      <c r="K99" s="72"/>
      <c r="L99" s="21"/>
    </row>
    <row r="100" spans="1:12" ht="4.1500000000000004" customHeight="1" x14ac:dyDescent="0.25">
      <c r="A100" s="69"/>
      <c r="B100" s="22"/>
      <c r="C100" s="22"/>
      <c r="D100" s="22"/>
      <c r="E100" s="22"/>
      <c r="F100" s="22"/>
      <c r="G100" s="22"/>
      <c r="H100" s="22"/>
      <c r="I100" s="20"/>
      <c r="J100" s="28"/>
      <c r="K100" s="72"/>
      <c r="L100" s="21"/>
    </row>
    <row r="101" spans="1:12" ht="21" customHeight="1" x14ac:dyDescent="0.25">
      <c r="A101" s="73"/>
      <c r="B101" s="74"/>
      <c r="C101" s="74"/>
      <c r="D101" s="75"/>
      <c r="E101" s="76"/>
      <c r="F101" s="496" t="s">
        <v>30</v>
      </c>
      <c r="G101" s="497"/>
      <c r="H101" s="497"/>
      <c r="I101" s="63">
        <f>IF(I89=0,0,I97+I99)</f>
        <v>0</v>
      </c>
      <c r="J101" s="64" t="s">
        <v>5</v>
      </c>
      <c r="K101" s="65"/>
      <c r="L101" s="21"/>
    </row>
    <row r="102" spans="1:12" ht="7.9" customHeight="1" x14ac:dyDescent="0.25">
      <c r="A102" s="22"/>
      <c r="B102" s="22"/>
      <c r="C102" s="22"/>
      <c r="D102" s="22"/>
      <c r="E102" s="22"/>
      <c r="F102" s="22"/>
      <c r="G102" s="22"/>
      <c r="H102" s="22"/>
      <c r="I102" s="19"/>
      <c r="J102" s="22"/>
      <c r="K102" s="22"/>
      <c r="L102" s="33"/>
    </row>
    <row r="103" spans="1:12" ht="24.6" customHeight="1" x14ac:dyDescent="0.5">
      <c r="A103" s="492" t="s">
        <v>67</v>
      </c>
      <c r="B103" s="492"/>
      <c r="C103" s="492"/>
      <c r="D103" s="492"/>
      <c r="E103" s="492"/>
      <c r="F103" s="492"/>
      <c r="G103" s="492"/>
      <c r="H103" s="492"/>
      <c r="I103" s="492"/>
      <c r="J103" s="22"/>
      <c r="K103" s="22"/>
      <c r="L103" s="21"/>
    </row>
    <row r="104" spans="1:12" ht="9.6" customHeight="1" x14ac:dyDescent="0.25">
      <c r="A104" s="22"/>
      <c r="B104" s="22"/>
      <c r="C104" s="22"/>
      <c r="D104" s="22"/>
      <c r="E104" s="22"/>
      <c r="F104" s="22"/>
      <c r="G104" s="22"/>
      <c r="H104" s="22"/>
      <c r="I104" s="19"/>
      <c r="J104" s="22"/>
      <c r="K104" s="22"/>
      <c r="L104" s="33"/>
    </row>
    <row r="105" spans="1:12" ht="16.149999999999999" customHeight="1" x14ac:dyDescent="0.25">
      <c r="A105" s="493"/>
      <c r="B105" s="493"/>
      <c r="C105" s="493"/>
      <c r="E105" s="494" t="s">
        <v>39</v>
      </c>
      <c r="F105" s="494"/>
      <c r="G105" s="494"/>
      <c r="H105" s="494"/>
      <c r="I105" s="48"/>
      <c r="J105" s="28" t="s">
        <v>9</v>
      </c>
      <c r="K105" s="34"/>
      <c r="L105" s="21"/>
    </row>
    <row r="106" spans="1:12" ht="4.1500000000000004" customHeight="1" x14ac:dyDescent="0.25">
      <c r="A106" s="493"/>
      <c r="B106" s="493"/>
      <c r="C106" s="493"/>
      <c r="D106" s="35"/>
      <c r="E106" s="35"/>
      <c r="F106" s="35"/>
      <c r="G106" s="35"/>
      <c r="H106" s="35"/>
      <c r="I106" s="36"/>
      <c r="J106" s="34"/>
      <c r="K106" s="34"/>
      <c r="L106" s="21"/>
    </row>
    <row r="107" spans="1:12" ht="16.149999999999999" customHeight="1" x14ac:dyDescent="0.25">
      <c r="A107" s="493"/>
      <c r="B107" s="493"/>
      <c r="C107" s="493"/>
      <c r="D107" s="13"/>
      <c r="E107" s="495" t="s">
        <v>276</v>
      </c>
      <c r="F107" s="495"/>
      <c r="G107" s="495"/>
      <c r="H107" s="495"/>
      <c r="I107" s="48"/>
      <c r="J107" s="28" t="s">
        <v>6</v>
      </c>
      <c r="K107" s="34"/>
      <c r="L107" s="21"/>
    </row>
    <row r="108" spans="1:12" ht="4.1500000000000004" customHeight="1" x14ac:dyDescent="0.25">
      <c r="A108" s="493"/>
      <c r="B108" s="493"/>
      <c r="C108" s="493"/>
      <c r="D108" s="35"/>
      <c r="E108" s="35"/>
      <c r="F108" s="35"/>
      <c r="G108" s="35"/>
      <c r="H108" s="35"/>
      <c r="I108" s="34"/>
      <c r="J108" s="34"/>
      <c r="K108" s="34"/>
      <c r="L108" s="21"/>
    </row>
    <row r="109" spans="1:12" ht="16.149999999999999" customHeight="1" x14ac:dyDescent="0.25">
      <c r="A109" s="493"/>
      <c r="B109" s="493"/>
      <c r="C109" s="493"/>
      <c r="D109" s="13"/>
      <c r="E109" s="494" t="s">
        <v>40</v>
      </c>
      <c r="F109" s="494"/>
      <c r="G109" s="494"/>
      <c r="H109" s="494"/>
      <c r="I109" s="48"/>
      <c r="J109" s="28" t="s">
        <v>6</v>
      </c>
      <c r="K109" s="34"/>
      <c r="L109" s="21"/>
    </row>
    <row r="110" spans="1:12" ht="4.1500000000000004" customHeight="1" x14ac:dyDescent="0.25">
      <c r="A110" s="493"/>
      <c r="B110" s="493"/>
      <c r="C110" s="493"/>
      <c r="D110" s="6"/>
      <c r="E110" s="6"/>
      <c r="F110" s="6"/>
      <c r="G110" s="6"/>
      <c r="H110" s="6"/>
      <c r="I110" s="34"/>
      <c r="J110" s="34"/>
      <c r="K110" s="34"/>
      <c r="L110" s="21"/>
    </row>
    <row r="111" spans="1:12" ht="16.149999999999999" customHeight="1" x14ac:dyDescent="0.25">
      <c r="A111" s="493"/>
      <c r="B111" s="493"/>
      <c r="C111" s="493"/>
      <c r="D111" s="34"/>
      <c r="E111" s="494" t="s">
        <v>41</v>
      </c>
      <c r="F111" s="494"/>
      <c r="G111" s="494"/>
      <c r="H111" s="494"/>
      <c r="I111" s="48"/>
      <c r="J111" s="28" t="s">
        <v>7</v>
      </c>
      <c r="K111" s="34"/>
      <c r="L111" s="21"/>
    </row>
    <row r="112" spans="1:12" ht="15" customHeight="1" x14ac:dyDescent="0.25">
      <c r="A112" s="25"/>
      <c r="B112" s="25"/>
      <c r="C112" s="25"/>
      <c r="D112" s="25"/>
      <c r="E112" s="25"/>
      <c r="F112" s="25"/>
      <c r="G112" s="25"/>
      <c r="H112" s="25"/>
      <c r="I112" s="25"/>
      <c r="J112" s="25"/>
      <c r="K112" s="25"/>
      <c r="L112" s="33"/>
    </row>
    <row r="113" spans="1:12" ht="14.45" customHeight="1" x14ac:dyDescent="0.25">
      <c r="A113" s="6"/>
      <c r="B113" s="37"/>
      <c r="C113" s="6"/>
      <c r="D113" s="85" t="s">
        <v>66</v>
      </c>
      <c r="E113" s="57" t="s">
        <v>1</v>
      </c>
      <c r="F113" s="57" t="s">
        <v>10</v>
      </c>
      <c r="G113" s="57" t="s">
        <v>0</v>
      </c>
      <c r="H113" s="487" t="s">
        <v>15</v>
      </c>
      <c r="I113" s="487"/>
      <c r="J113" s="487"/>
      <c r="K113" s="487"/>
      <c r="L113" s="21"/>
    </row>
    <row r="114" spans="1:12" ht="14.45" customHeight="1" x14ac:dyDescent="0.25">
      <c r="A114" s="6"/>
      <c r="B114" s="37"/>
      <c r="C114" s="6"/>
      <c r="D114" s="488" t="s">
        <v>5</v>
      </c>
      <c r="E114" s="488"/>
      <c r="F114" s="488"/>
      <c r="G114" s="488"/>
      <c r="H114" s="487"/>
      <c r="I114" s="487"/>
      <c r="J114" s="487"/>
      <c r="K114" s="487"/>
      <c r="L114" s="21"/>
    </row>
    <row r="115" spans="1:12" ht="16.149999999999999" customHeight="1" x14ac:dyDescent="0.25">
      <c r="A115" s="6"/>
      <c r="B115" s="38"/>
      <c r="C115" s="6"/>
      <c r="D115" s="95">
        <f>I68</f>
        <v>0</v>
      </c>
      <c r="E115" s="58" t="e">
        <f>I107/I111</f>
        <v>#DIV/0!</v>
      </c>
      <c r="F115" s="59" t="e">
        <f>I109/I111</f>
        <v>#DIV/0!</v>
      </c>
      <c r="G115" s="59">
        <f>I105*I52</f>
        <v>0</v>
      </c>
      <c r="H115" s="489" t="e">
        <f>D115+E115+F115+G115</f>
        <v>#DIV/0!</v>
      </c>
      <c r="I115" s="489"/>
      <c r="J115" s="490" t="s">
        <v>5</v>
      </c>
      <c r="K115" s="490"/>
      <c r="L115" s="21"/>
    </row>
    <row r="116" spans="1:12" ht="4.1500000000000004" customHeight="1" x14ac:dyDescent="0.25">
      <c r="A116" s="22"/>
      <c r="B116" s="22"/>
      <c r="C116" s="22"/>
      <c r="D116" s="22"/>
      <c r="E116" s="22"/>
      <c r="F116" s="22"/>
      <c r="G116" s="22"/>
      <c r="H116" s="22"/>
      <c r="I116" s="22"/>
      <c r="J116" s="22"/>
      <c r="K116" s="22"/>
      <c r="L116" s="33"/>
    </row>
    <row r="117" spans="1:12" ht="16.149999999999999" customHeight="1" x14ac:dyDescent="0.25">
      <c r="A117" s="22"/>
      <c r="B117" s="43" t="s">
        <v>44</v>
      </c>
      <c r="C117" s="86">
        <f>F71</f>
        <v>0</v>
      </c>
      <c r="D117" s="60" t="e">
        <f>H115+I85</f>
        <v>#DIV/0!</v>
      </c>
      <c r="E117" s="61" t="s">
        <v>5</v>
      </c>
      <c r="F117" s="43" t="s">
        <v>44</v>
      </c>
      <c r="G117" s="491">
        <f>F87</f>
        <v>0</v>
      </c>
      <c r="H117" s="491"/>
      <c r="I117" s="62" t="e">
        <f>H115+I101</f>
        <v>#DIV/0!</v>
      </c>
      <c r="J117" s="61" t="s">
        <v>5</v>
      </c>
      <c r="K117" s="61"/>
      <c r="L117" s="21"/>
    </row>
    <row r="118" spans="1:12" ht="5.45" customHeight="1" x14ac:dyDescent="0.25">
      <c r="A118" s="22"/>
      <c r="B118" s="22"/>
      <c r="C118" s="22"/>
      <c r="D118" s="24"/>
      <c r="E118" s="24"/>
      <c r="F118" s="24"/>
      <c r="G118" s="24"/>
      <c r="H118" s="39"/>
      <c r="J118" s="22"/>
      <c r="K118" s="22"/>
      <c r="L118" s="21"/>
    </row>
    <row r="119" spans="1:12" ht="28.9" customHeight="1" x14ac:dyDescent="0.25">
      <c r="A119" s="22"/>
      <c r="B119" s="22"/>
      <c r="C119" s="43" t="s">
        <v>44</v>
      </c>
      <c r="D119" s="47">
        <f>F71</f>
        <v>0</v>
      </c>
      <c r="E119" s="44" t="s">
        <v>45</v>
      </c>
      <c r="F119" s="47">
        <f>F87</f>
        <v>0</v>
      </c>
      <c r="G119" s="41" t="e">
        <f>H115+I101+I85</f>
        <v>#DIV/0!</v>
      </c>
      <c r="H119" s="42" t="s">
        <v>5</v>
      </c>
      <c r="I119" s="40"/>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22"/>
      <c r="B121" s="45" t="s">
        <v>14</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6"/>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R0H8MMm45QyxFyx1Uae7mJR7E0XpJtXLYSxllJVlhqHc1Z7a0LsNqYpee0jRU207VyKJjr60AWy/+EqzRLnhCQ==" saltValue="edVjDq2XKE1uuvdHN5K6tA==" spinCount="100000" sheet="1" selectLockedCells="1"/>
  <mergeCells count="83">
    <mergeCell ref="A17:K19"/>
    <mergeCell ref="C21:C22"/>
    <mergeCell ref="D21:D22"/>
    <mergeCell ref="E21:F21"/>
    <mergeCell ref="G21:G22"/>
    <mergeCell ref="H21:H22"/>
    <mergeCell ref="I21:J22"/>
    <mergeCell ref="A13:K15"/>
    <mergeCell ref="D2:G2"/>
    <mergeCell ref="D5:G5"/>
    <mergeCell ref="A7:I7"/>
    <mergeCell ref="J7:K7"/>
    <mergeCell ref="A9:K11"/>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I23:J24"/>
    <mergeCell ref="I29:J32"/>
    <mergeCell ref="C32:C34"/>
    <mergeCell ref="D32:D34"/>
    <mergeCell ref="E32:E34"/>
    <mergeCell ref="F32:F34"/>
    <mergeCell ref="G32:G34"/>
    <mergeCell ref="H32:H34"/>
    <mergeCell ref="I33:J37"/>
    <mergeCell ref="C35:C37"/>
    <mergeCell ref="D35:D37"/>
    <mergeCell ref="C29:C31"/>
    <mergeCell ref="D29:D31"/>
    <mergeCell ref="E29:E31"/>
    <mergeCell ref="F29:F31"/>
    <mergeCell ref="G29:G31"/>
    <mergeCell ref="H29:H31"/>
    <mergeCell ref="H46:J46"/>
    <mergeCell ref="E35:E37"/>
    <mergeCell ref="F35:F37"/>
    <mergeCell ref="G35:G37"/>
    <mergeCell ref="H35:H37"/>
    <mergeCell ref="C38:K38"/>
    <mergeCell ref="B40:D41"/>
    <mergeCell ref="H41:J41"/>
    <mergeCell ref="B42:D42"/>
    <mergeCell ref="E42:G42"/>
    <mergeCell ref="H42:J42"/>
    <mergeCell ref="B44:D45"/>
    <mergeCell ref="H44:J45"/>
    <mergeCell ref="C43:D43"/>
    <mergeCell ref="B46:D46"/>
    <mergeCell ref="E46:G46"/>
    <mergeCell ref="F101:H101"/>
    <mergeCell ref="H47:J47"/>
    <mergeCell ref="A48:I48"/>
    <mergeCell ref="C50:G50"/>
    <mergeCell ref="A52:D52"/>
    <mergeCell ref="F52:G52"/>
    <mergeCell ref="F68:H68"/>
    <mergeCell ref="A71:D71"/>
    <mergeCell ref="F71:I71"/>
    <mergeCell ref="F85:H85"/>
    <mergeCell ref="A87:D87"/>
    <mergeCell ref="F87:I87"/>
    <mergeCell ref="A103:I103"/>
    <mergeCell ref="A105:C111"/>
    <mergeCell ref="E105:H105"/>
    <mergeCell ref="E107:H107"/>
    <mergeCell ref="E109:H109"/>
    <mergeCell ref="E111:H111"/>
    <mergeCell ref="H113:K114"/>
    <mergeCell ref="D114:G114"/>
    <mergeCell ref="H115:I115"/>
    <mergeCell ref="J115:K115"/>
    <mergeCell ref="G117:H117"/>
  </mergeCells>
  <hyperlinks>
    <hyperlink ref="E43" r:id="rId1" xr:uid="{00000000-0004-0000-03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27"/>
  <sheetViews>
    <sheetView view="pageBreakPreview" zoomScale="130" zoomScaleNormal="100" zoomScaleSheetLayoutView="130" workbookViewId="0">
      <selection activeCell="I114" sqref="I114"/>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0.285156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45" t="s">
        <v>51</v>
      </c>
      <c r="E2" s="545"/>
      <c r="F2" s="545"/>
      <c r="G2" s="545"/>
      <c r="H2" s="18"/>
      <c r="I2" s="18"/>
      <c r="J2" s="18"/>
      <c r="K2" s="18"/>
      <c r="L2" s="13"/>
    </row>
    <row r="3" spans="1:12" ht="14.45" hidden="1" customHeight="1" x14ac:dyDescent="0.5">
      <c r="A3" s="6"/>
      <c r="B3" s="6"/>
      <c r="C3" s="6"/>
      <c r="D3" s="49"/>
      <c r="E3" s="49"/>
      <c r="F3" s="49"/>
      <c r="G3" s="49"/>
      <c r="H3" s="6"/>
      <c r="I3" s="6"/>
      <c r="J3" s="6"/>
      <c r="K3" s="6"/>
      <c r="L3" s="13"/>
    </row>
    <row r="4" spans="1:12" ht="0.6" customHeight="1" x14ac:dyDescent="0.5">
      <c r="A4" s="6"/>
      <c r="B4" s="6"/>
      <c r="C4" s="6"/>
      <c r="D4" s="49"/>
      <c r="E4" s="49"/>
      <c r="F4" s="49"/>
      <c r="G4" s="49"/>
      <c r="H4" s="6"/>
      <c r="I4" s="6"/>
      <c r="J4" s="6"/>
      <c r="K4" s="6"/>
      <c r="L4" s="13"/>
    </row>
    <row r="5" spans="1:12" ht="33.6" customHeight="1" x14ac:dyDescent="0.5">
      <c r="A5" s="6"/>
      <c r="B5" s="6"/>
      <c r="C5" s="6"/>
      <c r="D5" s="545" t="s">
        <v>52</v>
      </c>
      <c r="E5" s="545"/>
      <c r="F5" s="545"/>
      <c r="G5" s="545"/>
      <c r="H5" s="6"/>
      <c r="I5" s="6"/>
      <c r="J5" s="6"/>
      <c r="K5" s="6"/>
      <c r="L5" s="13"/>
    </row>
    <row r="6" spans="1:12" ht="24.6" customHeight="1" x14ac:dyDescent="0.25">
      <c r="A6" s="6"/>
      <c r="B6" s="6"/>
      <c r="C6" s="6"/>
      <c r="D6" s="6"/>
      <c r="E6" s="6"/>
      <c r="F6" s="6"/>
      <c r="G6" s="6"/>
      <c r="H6" s="6"/>
      <c r="I6" s="6"/>
      <c r="J6" s="6"/>
      <c r="K6" s="6"/>
      <c r="L6" s="13"/>
    </row>
    <row r="7" spans="1:12" ht="24.75" x14ac:dyDescent="0.5">
      <c r="A7" s="492" t="s">
        <v>69</v>
      </c>
      <c r="B7" s="492"/>
      <c r="C7" s="492"/>
      <c r="D7" s="492"/>
      <c r="E7" s="492"/>
      <c r="F7" s="492"/>
      <c r="G7" s="492"/>
      <c r="H7" s="492"/>
      <c r="I7" s="492"/>
      <c r="J7" s="546">
        <v>2023</v>
      </c>
      <c r="K7" s="546"/>
      <c r="L7" s="13"/>
    </row>
    <row r="8" spans="1:12" ht="7.15" customHeight="1" x14ac:dyDescent="0.25">
      <c r="A8" s="6"/>
      <c r="B8" s="6"/>
      <c r="C8" s="6"/>
      <c r="D8" s="6"/>
      <c r="E8" s="6"/>
      <c r="F8" s="6"/>
      <c r="G8" s="6"/>
      <c r="H8" s="6"/>
      <c r="I8" s="6"/>
      <c r="J8" s="6"/>
      <c r="K8" s="6"/>
      <c r="L8" s="13"/>
    </row>
    <row r="9" spans="1:12" ht="16.149999999999999" customHeight="1" x14ac:dyDescent="0.25">
      <c r="A9" s="547" t="s">
        <v>198</v>
      </c>
      <c r="B9" s="547"/>
      <c r="C9" s="547"/>
      <c r="D9" s="547"/>
      <c r="E9" s="547"/>
      <c r="F9" s="547"/>
      <c r="G9" s="547"/>
      <c r="H9" s="547"/>
      <c r="I9" s="547"/>
      <c r="J9" s="547"/>
      <c r="K9" s="547"/>
      <c r="L9" s="13"/>
    </row>
    <row r="10" spans="1:12" ht="16.149999999999999" customHeight="1" x14ac:dyDescent="0.25">
      <c r="A10" s="547"/>
      <c r="B10" s="547"/>
      <c r="C10" s="547"/>
      <c r="D10" s="547"/>
      <c r="E10" s="547"/>
      <c r="F10" s="547"/>
      <c r="G10" s="547"/>
      <c r="H10" s="547"/>
      <c r="I10" s="547"/>
      <c r="J10" s="547"/>
      <c r="K10" s="547"/>
      <c r="L10" s="13"/>
    </row>
    <row r="11" spans="1:12" ht="16.149999999999999" customHeight="1" x14ac:dyDescent="0.25">
      <c r="A11" s="547"/>
      <c r="B11" s="547"/>
      <c r="C11" s="547"/>
      <c r="D11" s="547"/>
      <c r="E11" s="547"/>
      <c r="F11" s="547"/>
      <c r="G11" s="547"/>
      <c r="H11" s="547"/>
      <c r="I11" s="547"/>
      <c r="J11" s="547"/>
      <c r="K11" s="547"/>
      <c r="L11" s="13"/>
    </row>
    <row r="12" spans="1:12" ht="12" customHeight="1" x14ac:dyDescent="0.25">
      <c r="A12" s="6"/>
      <c r="B12" s="7"/>
      <c r="C12" s="7"/>
      <c r="D12" s="7"/>
      <c r="E12" s="7"/>
      <c r="F12" s="7"/>
      <c r="G12" s="7"/>
      <c r="H12" s="7"/>
      <c r="I12" s="7"/>
      <c r="J12" s="7"/>
      <c r="K12" s="6"/>
      <c r="L12" s="13"/>
    </row>
    <row r="13" spans="1:12" ht="16.149999999999999" customHeight="1" x14ac:dyDescent="0.25">
      <c r="A13" s="544" t="s">
        <v>96</v>
      </c>
      <c r="B13" s="544"/>
      <c r="C13" s="544"/>
      <c r="D13" s="544"/>
      <c r="E13" s="544"/>
      <c r="F13" s="544"/>
      <c r="G13" s="544"/>
      <c r="H13" s="544"/>
      <c r="I13" s="544"/>
      <c r="J13" s="544"/>
      <c r="K13" s="544"/>
      <c r="L13" s="13"/>
    </row>
    <row r="14" spans="1:12" ht="31.15" customHeight="1" x14ac:dyDescent="0.25">
      <c r="A14" s="544"/>
      <c r="B14" s="544"/>
      <c r="C14" s="544"/>
      <c r="D14" s="544"/>
      <c r="E14" s="544"/>
      <c r="F14" s="544"/>
      <c r="G14" s="544"/>
      <c r="H14" s="544"/>
      <c r="I14" s="544"/>
      <c r="J14" s="544"/>
      <c r="K14" s="544"/>
      <c r="L14" s="13"/>
    </row>
    <row r="15" spans="1:12" ht="16.149999999999999" customHeight="1" x14ac:dyDescent="0.25">
      <c r="A15" s="544"/>
      <c r="B15" s="544"/>
      <c r="C15" s="544"/>
      <c r="D15" s="544"/>
      <c r="E15" s="544"/>
      <c r="F15" s="544"/>
      <c r="G15" s="544"/>
      <c r="H15" s="544"/>
      <c r="I15" s="544"/>
      <c r="J15" s="544"/>
      <c r="K15" s="544"/>
      <c r="L15" s="13"/>
    </row>
    <row r="16" spans="1:12" ht="133.15" customHeight="1" x14ac:dyDescent="0.25">
      <c r="A16" s="6"/>
      <c r="B16" s="6"/>
      <c r="C16" s="6"/>
      <c r="D16" s="6"/>
      <c r="E16" s="6"/>
      <c r="F16" s="6"/>
      <c r="G16" s="6"/>
      <c r="H16" s="6"/>
      <c r="I16" s="6"/>
      <c r="J16" s="6"/>
      <c r="K16" s="6"/>
      <c r="L16" s="13"/>
    </row>
    <row r="17" spans="1:12" ht="16.149999999999999" customHeight="1" x14ac:dyDescent="0.25">
      <c r="A17" s="547" t="s">
        <v>197</v>
      </c>
      <c r="B17" s="547"/>
      <c r="C17" s="547"/>
      <c r="D17" s="547"/>
      <c r="E17" s="547"/>
      <c r="F17" s="547"/>
      <c r="G17" s="547"/>
      <c r="H17" s="547"/>
      <c r="I17" s="547"/>
      <c r="J17" s="547"/>
      <c r="K17" s="547"/>
      <c r="L17" s="13"/>
    </row>
    <row r="18" spans="1:12" ht="16.149999999999999" customHeight="1" x14ac:dyDescent="0.25">
      <c r="A18" s="547"/>
      <c r="B18" s="547"/>
      <c r="C18" s="547"/>
      <c r="D18" s="547"/>
      <c r="E18" s="547"/>
      <c r="F18" s="547"/>
      <c r="G18" s="547"/>
      <c r="H18" s="547"/>
      <c r="I18" s="547"/>
      <c r="J18" s="547"/>
      <c r="K18" s="547"/>
      <c r="L18" s="13"/>
    </row>
    <row r="19" spans="1:12" ht="16.149999999999999" customHeight="1" x14ac:dyDescent="0.25">
      <c r="A19" s="547"/>
      <c r="B19" s="547"/>
      <c r="C19" s="547"/>
      <c r="D19" s="547"/>
      <c r="E19" s="547"/>
      <c r="F19" s="547"/>
      <c r="G19" s="547"/>
      <c r="H19" s="547"/>
      <c r="I19" s="547"/>
      <c r="J19" s="547"/>
      <c r="K19" s="547"/>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48" t="s">
        <v>33</v>
      </c>
      <c r="D21" s="548" t="s">
        <v>32</v>
      </c>
      <c r="E21" s="548" t="s">
        <v>53</v>
      </c>
      <c r="F21" s="548"/>
      <c r="G21" s="548" t="s">
        <v>54</v>
      </c>
      <c r="H21" s="548" t="s">
        <v>1</v>
      </c>
      <c r="I21" s="549" t="s">
        <v>21</v>
      </c>
      <c r="J21" s="549"/>
      <c r="K21" s="6"/>
      <c r="L21" s="13"/>
    </row>
    <row r="22" spans="1:12" ht="18.600000000000001" customHeight="1" x14ac:dyDescent="0.25">
      <c r="A22" s="6"/>
      <c r="B22" s="6"/>
      <c r="C22" s="548"/>
      <c r="D22" s="548"/>
      <c r="E22" s="90" t="s">
        <v>47</v>
      </c>
      <c r="F22" s="90" t="s">
        <v>48</v>
      </c>
      <c r="G22" s="548"/>
      <c r="H22" s="548"/>
      <c r="I22" s="550"/>
      <c r="J22" s="550"/>
      <c r="K22" s="6"/>
      <c r="L22" s="13"/>
    </row>
    <row r="23" spans="1:12" ht="15" customHeight="1" x14ac:dyDescent="0.25">
      <c r="A23" s="6"/>
      <c r="B23" s="6"/>
      <c r="C23" s="538" t="s">
        <v>184</v>
      </c>
      <c r="D23" s="539">
        <v>16010</v>
      </c>
      <c r="E23" s="508">
        <v>500</v>
      </c>
      <c r="F23" s="509">
        <v>800</v>
      </c>
      <c r="G23" s="510">
        <v>7</v>
      </c>
      <c r="H23" s="512" t="s">
        <v>186</v>
      </c>
      <c r="I23" s="540" t="s">
        <v>71</v>
      </c>
      <c r="J23" s="541"/>
      <c r="K23" s="6"/>
      <c r="L23" s="13"/>
    </row>
    <row r="24" spans="1:12" ht="15" customHeight="1" x14ac:dyDescent="0.25">
      <c r="A24" s="6"/>
      <c r="B24" s="6"/>
      <c r="C24" s="538"/>
      <c r="D24" s="539"/>
      <c r="E24" s="508"/>
      <c r="F24" s="509"/>
      <c r="G24" s="511"/>
      <c r="H24" s="512"/>
      <c r="I24" s="542"/>
      <c r="J24" s="543"/>
      <c r="K24" s="6"/>
      <c r="L24" s="13"/>
    </row>
    <row r="25" spans="1:12" ht="15" customHeight="1" x14ac:dyDescent="0.25">
      <c r="A25" s="6"/>
      <c r="B25" s="6"/>
      <c r="C25" s="538"/>
      <c r="D25" s="539"/>
      <c r="E25" s="508"/>
      <c r="F25" s="509"/>
      <c r="G25" s="511"/>
      <c r="H25" s="512"/>
      <c r="I25" s="542"/>
      <c r="J25" s="543"/>
      <c r="K25" s="6"/>
      <c r="L25" s="13"/>
    </row>
    <row r="26" spans="1:12" ht="15" customHeight="1" x14ac:dyDescent="0.25">
      <c r="A26" s="6"/>
      <c r="B26" s="6"/>
      <c r="C26" s="529" t="s">
        <v>185</v>
      </c>
      <c r="D26" s="530">
        <v>18150</v>
      </c>
      <c r="E26" s="531">
        <v>600</v>
      </c>
      <c r="F26" s="532">
        <v>1000</v>
      </c>
      <c r="G26" s="533">
        <v>8</v>
      </c>
      <c r="H26" s="535" t="s">
        <v>70</v>
      </c>
      <c r="I26" s="527" t="s">
        <v>56</v>
      </c>
      <c r="J26" s="528"/>
      <c r="K26" s="6"/>
      <c r="L26" s="13"/>
    </row>
    <row r="27" spans="1:12" ht="15" customHeight="1" x14ac:dyDescent="0.25">
      <c r="A27" s="6"/>
      <c r="B27" s="6"/>
      <c r="C27" s="529"/>
      <c r="D27" s="530"/>
      <c r="E27" s="531"/>
      <c r="F27" s="532"/>
      <c r="G27" s="534"/>
      <c r="H27" s="535"/>
      <c r="I27" s="527"/>
      <c r="J27" s="528"/>
      <c r="K27" s="6"/>
      <c r="L27" s="13"/>
    </row>
    <row r="28" spans="1:12" ht="15" customHeight="1" x14ac:dyDescent="0.25">
      <c r="A28" s="6"/>
      <c r="B28" s="6"/>
      <c r="C28" s="529"/>
      <c r="D28" s="530"/>
      <c r="E28" s="531"/>
      <c r="F28" s="532"/>
      <c r="G28" s="534"/>
      <c r="H28" s="535"/>
      <c r="I28" s="527"/>
      <c r="J28" s="528"/>
      <c r="K28" s="6"/>
      <c r="L28" s="13"/>
    </row>
    <row r="29" spans="1:12" ht="15" customHeight="1" x14ac:dyDescent="0.25">
      <c r="A29" s="6"/>
      <c r="B29" s="6"/>
      <c r="C29" s="538" t="s">
        <v>72</v>
      </c>
      <c r="D29" s="539">
        <v>62940</v>
      </c>
      <c r="E29" s="508">
        <v>200</v>
      </c>
      <c r="F29" s="509">
        <v>400</v>
      </c>
      <c r="G29" s="510">
        <v>5</v>
      </c>
      <c r="H29" s="512" t="s">
        <v>57</v>
      </c>
      <c r="I29" s="542" t="s">
        <v>76</v>
      </c>
      <c r="J29" s="543"/>
      <c r="K29" s="6"/>
      <c r="L29" s="13"/>
    </row>
    <row r="30" spans="1:12" ht="15" customHeight="1" x14ac:dyDescent="0.25">
      <c r="A30" s="6"/>
      <c r="B30" s="6"/>
      <c r="C30" s="538"/>
      <c r="D30" s="539"/>
      <c r="E30" s="508"/>
      <c r="F30" s="509"/>
      <c r="G30" s="511"/>
      <c r="H30" s="512"/>
      <c r="I30" s="542"/>
      <c r="J30" s="543"/>
      <c r="K30" s="6"/>
      <c r="L30" s="13"/>
    </row>
    <row r="31" spans="1:12" ht="15" customHeight="1" x14ac:dyDescent="0.25">
      <c r="A31" s="6"/>
      <c r="B31" s="6"/>
      <c r="C31" s="538"/>
      <c r="D31" s="539"/>
      <c r="E31" s="508"/>
      <c r="F31" s="509"/>
      <c r="G31" s="511"/>
      <c r="H31" s="512"/>
      <c r="I31" s="542"/>
      <c r="J31" s="543"/>
      <c r="K31" s="6"/>
      <c r="L31" s="13"/>
    </row>
    <row r="32" spans="1:12" ht="15" customHeight="1" x14ac:dyDescent="0.25">
      <c r="A32" s="6"/>
      <c r="B32" s="6"/>
      <c r="C32" s="529" t="s">
        <v>73</v>
      </c>
      <c r="D32" s="530">
        <v>82210</v>
      </c>
      <c r="E32" s="531">
        <v>300</v>
      </c>
      <c r="F32" s="532">
        <v>600</v>
      </c>
      <c r="G32" s="533">
        <v>6</v>
      </c>
      <c r="H32" s="535" t="s">
        <v>59</v>
      </c>
      <c r="I32" s="542"/>
      <c r="J32" s="543"/>
      <c r="K32" s="6"/>
      <c r="L32" s="13"/>
    </row>
    <row r="33" spans="1:13" ht="15" customHeight="1" x14ac:dyDescent="0.25">
      <c r="A33" s="6"/>
      <c r="B33" s="6"/>
      <c r="C33" s="529"/>
      <c r="D33" s="530"/>
      <c r="E33" s="531"/>
      <c r="F33" s="532"/>
      <c r="G33" s="534"/>
      <c r="H33" s="535"/>
      <c r="I33" s="542"/>
      <c r="J33" s="543"/>
      <c r="K33" s="6"/>
      <c r="L33" s="13"/>
    </row>
    <row r="34" spans="1:13" ht="15" customHeight="1" x14ac:dyDescent="0.25">
      <c r="A34" s="6"/>
      <c r="B34" s="6"/>
      <c r="C34" s="529"/>
      <c r="D34" s="530"/>
      <c r="E34" s="531"/>
      <c r="F34" s="532"/>
      <c r="G34" s="534"/>
      <c r="H34" s="535"/>
      <c r="I34" s="542"/>
      <c r="J34" s="543"/>
      <c r="K34" s="6"/>
      <c r="L34" s="13"/>
    </row>
    <row r="35" spans="1:13" ht="15" customHeight="1" x14ac:dyDescent="0.25">
      <c r="A35" s="6"/>
      <c r="B35" s="6"/>
      <c r="C35" s="538" t="s">
        <v>104</v>
      </c>
      <c r="D35" s="539">
        <v>25000</v>
      </c>
      <c r="E35" s="508">
        <v>100</v>
      </c>
      <c r="F35" s="509">
        <v>200</v>
      </c>
      <c r="G35" s="510" t="s">
        <v>105</v>
      </c>
      <c r="H35" s="512" t="s">
        <v>79</v>
      </c>
      <c r="I35" s="93"/>
      <c r="J35" s="94"/>
      <c r="K35" s="6"/>
      <c r="L35" s="13"/>
    </row>
    <row r="36" spans="1:13" ht="15" customHeight="1" x14ac:dyDescent="0.25">
      <c r="A36" s="6"/>
      <c r="B36" s="6"/>
      <c r="C36" s="538"/>
      <c r="D36" s="539"/>
      <c r="E36" s="508"/>
      <c r="F36" s="509"/>
      <c r="G36" s="511"/>
      <c r="H36" s="512"/>
      <c r="I36" s="93"/>
      <c r="J36" s="94"/>
      <c r="K36" s="6"/>
      <c r="L36" s="13"/>
    </row>
    <row r="37" spans="1:13" ht="15" customHeight="1" x14ac:dyDescent="0.25">
      <c r="A37" s="6"/>
      <c r="B37" s="6"/>
      <c r="C37" s="538"/>
      <c r="D37" s="539"/>
      <c r="E37" s="508"/>
      <c r="F37" s="509"/>
      <c r="G37" s="511"/>
      <c r="H37" s="512"/>
      <c r="I37" s="83"/>
      <c r="J37" s="84"/>
      <c r="K37" s="6"/>
      <c r="L37" s="13"/>
    </row>
    <row r="38" spans="1:13" ht="15.6" customHeight="1" x14ac:dyDescent="0.25">
      <c r="A38" s="6"/>
      <c r="B38" s="13"/>
      <c r="C38" s="513" t="s">
        <v>268</v>
      </c>
      <c r="D38" s="513"/>
      <c r="E38" s="513"/>
      <c r="F38" s="513"/>
      <c r="G38" s="513"/>
      <c r="H38" s="513"/>
      <c r="I38" s="513"/>
      <c r="J38" s="513"/>
      <c r="K38" s="513"/>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75" t="s">
        <v>2</v>
      </c>
      <c r="C40" s="576"/>
      <c r="D40" s="577"/>
      <c r="E40" s="53" t="s">
        <v>17</v>
      </c>
      <c r="F40" s="53" t="s">
        <v>18</v>
      </c>
      <c r="G40" s="53" t="s">
        <v>19</v>
      </c>
      <c r="H40" s="16"/>
      <c r="I40" s="16"/>
      <c r="J40" s="16"/>
      <c r="K40" s="6"/>
      <c r="L40" s="13"/>
    </row>
    <row r="41" spans="1:13" ht="15.75" x14ac:dyDescent="0.25">
      <c r="A41" s="6"/>
      <c r="B41" s="572" t="s">
        <v>75</v>
      </c>
      <c r="C41" s="573"/>
      <c r="D41" s="574"/>
      <c r="E41" s="50">
        <v>2</v>
      </c>
      <c r="F41" s="51">
        <v>2.5</v>
      </c>
      <c r="G41" s="52">
        <v>3</v>
      </c>
      <c r="H41" s="515" t="s">
        <v>5</v>
      </c>
      <c r="I41" s="515"/>
      <c r="J41" s="515"/>
      <c r="K41" s="6"/>
      <c r="L41" s="13"/>
    </row>
    <row r="42" spans="1:13" ht="16.149999999999999" customHeight="1" x14ac:dyDescent="0.25">
      <c r="A42" s="6"/>
      <c r="B42" s="569" t="s">
        <v>74</v>
      </c>
      <c r="C42" s="570"/>
      <c r="D42" s="571"/>
      <c r="E42" s="50" t="s">
        <v>259</v>
      </c>
      <c r="F42" s="51" t="s">
        <v>260</v>
      </c>
      <c r="G42" s="52" t="s">
        <v>261</v>
      </c>
      <c r="H42" s="515" t="s">
        <v>5</v>
      </c>
      <c r="I42" s="515"/>
      <c r="J42" s="515"/>
      <c r="K42" s="6"/>
      <c r="L42" s="13"/>
    </row>
    <row r="43" spans="1:13" ht="16.149999999999999" customHeight="1" x14ac:dyDescent="0.25">
      <c r="A43" s="6"/>
      <c r="B43" s="572" t="s">
        <v>77</v>
      </c>
      <c r="C43" s="573"/>
      <c r="D43" s="574"/>
      <c r="E43" s="50" t="s">
        <v>262</v>
      </c>
      <c r="F43" s="51" t="s">
        <v>263</v>
      </c>
      <c r="G43" s="52" t="s">
        <v>264</v>
      </c>
      <c r="H43" s="515" t="s">
        <v>5</v>
      </c>
      <c r="I43" s="515"/>
      <c r="J43" s="515"/>
      <c r="K43" s="6"/>
      <c r="L43" s="13"/>
    </row>
    <row r="44" spans="1:13" ht="27" customHeight="1" x14ac:dyDescent="0.25">
      <c r="A44" s="6"/>
      <c r="B44" s="516" t="s">
        <v>34</v>
      </c>
      <c r="C44" s="516"/>
      <c r="D44" s="516"/>
      <c r="E44" s="517" t="s">
        <v>97</v>
      </c>
      <c r="F44" s="517"/>
      <c r="G44" s="517"/>
      <c r="H44" s="518"/>
      <c r="I44" s="518"/>
      <c r="J44" s="518"/>
      <c r="K44" s="6"/>
      <c r="L44" s="13"/>
    </row>
    <row r="45" spans="1:13" ht="12.6" customHeight="1" x14ac:dyDescent="0.25">
      <c r="A45" s="6"/>
      <c r="B45" s="14"/>
      <c r="C45" s="521" t="s">
        <v>49</v>
      </c>
      <c r="D45" s="521"/>
      <c r="E45" s="46" t="s">
        <v>50</v>
      </c>
      <c r="F45" s="15"/>
      <c r="G45" s="15"/>
      <c r="H45" s="15"/>
      <c r="I45" s="15"/>
      <c r="J45" s="15"/>
      <c r="K45" s="6"/>
      <c r="L45" s="13"/>
    </row>
    <row r="46" spans="1:13" ht="17.45" customHeight="1" x14ac:dyDescent="0.25">
      <c r="A46" s="6"/>
      <c r="B46" s="551" t="s">
        <v>22</v>
      </c>
      <c r="C46" s="552"/>
      <c r="D46" s="553"/>
      <c r="E46" s="91" t="s">
        <v>17</v>
      </c>
      <c r="F46" s="91" t="s">
        <v>18</v>
      </c>
      <c r="G46" s="91" t="s">
        <v>19</v>
      </c>
      <c r="H46" s="560" t="s">
        <v>20</v>
      </c>
      <c r="I46" s="561"/>
      <c r="J46" s="562"/>
      <c r="K46" s="6"/>
      <c r="L46" s="13"/>
    </row>
    <row r="47" spans="1:13" ht="15.75" x14ac:dyDescent="0.25">
      <c r="A47" s="6"/>
      <c r="B47" s="554" t="s">
        <v>74</v>
      </c>
      <c r="C47" s="555"/>
      <c r="D47" s="556"/>
      <c r="E47" s="54" t="s">
        <v>265</v>
      </c>
      <c r="F47" s="55" t="s">
        <v>266</v>
      </c>
      <c r="G47" s="56" t="s">
        <v>267</v>
      </c>
      <c r="H47" s="563"/>
      <c r="I47" s="564"/>
      <c r="J47" s="565"/>
      <c r="K47" s="6"/>
      <c r="L47" s="13"/>
    </row>
    <row r="48" spans="1:13" ht="15.75" x14ac:dyDescent="0.25">
      <c r="A48" s="6"/>
      <c r="B48" s="557" t="s">
        <v>77</v>
      </c>
      <c r="C48" s="558"/>
      <c r="D48" s="559"/>
      <c r="E48" s="54" t="s">
        <v>265</v>
      </c>
      <c r="F48" s="55" t="s">
        <v>266</v>
      </c>
      <c r="G48" s="56" t="s">
        <v>267</v>
      </c>
      <c r="H48" s="566"/>
      <c r="I48" s="567"/>
      <c r="J48" s="568"/>
      <c r="K48" s="6"/>
      <c r="L48" s="13"/>
    </row>
    <row r="49" spans="1:20" ht="27" customHeight="1" x14ac:dyDescent="0.25">
      <c r="A49" s="6"/>
      <c r="B49" s="522" t="s">
        <v>80</v>
      </c>
      <c r="C49" s="523"/>
      <c r="D49" s="524"/>
      <c r="E49" s="525" t="s">
        <v>97</v>
      </c>
      <c r="F49" s="526"/>
      <c r="G49" s="526"/>
      <c r="H49" s="506" t="s">
        <v>81</v>
      </c>
      <c r="I49" s="506"/>
      <c r="J49" s="507"/>
      <c r="K49" s="6"/>
      <c r="L49" s="13"/>
    </row>
    <row r="50" spans="1:20" ht="17.45" customHeight="1" x14ac:dyDescent="0.25">
      <c r="A50" s="6"/>
      <c r="B50" s="6"/>
      <c r="C50" s="6"/>
      <c r="D50" s="6"/>
      <c r="E50" s="6"/>
      <c r="F50" s="6"/>
      <c r="H50" s="582" t="s">
        <v>273</v>
      </c>
      <c r="I50" s="582"/>
      <c r="J50" s="364"/>
      <c r="K50" s="6"/>
      <c r="L50" s="13"/>
    </row>
    <row r="51" spans="1:20" ht="23.45" customHeight="1" x14ac:dyDescent="0.5">
      <c r="A51" s="492" t="s">
        <v>100</v>
      </c>
      <c r="B51" s="492"/>
      <c r="C51" s="492"/>
      <c r="D51" s="492"/>
      <c r="E51" s="492"/>
      <c r="F51" s="492"/>
      <c r="G51" s="492"/>
      <c r="H51" s="492"/>
      <c r="I51" s="492"/>
      <c r="J51" s="6"/>
      <c r="K51" s="6"/>
      <c r="L51" s="13"/>
    </row>
    <row r="52" spans="1:20" ht="3.6" customHeight="1" x14ac:dyDescent="0.5">
      <c r="A52" s="89"/>
      <c r="B52" s="89"/>
      <c r="C52" s="89"/>
      <c r="D52" s="89"/>
      <c r="E52" s="89"/>
      <c r="F52" s="89"/>
      <c r="G52" s="89"/>
      <c r="H52" s="89"/>
      <c r="I52" s="89"/>
      <c r="J52" s="6"/>
      <c r="K52" s="6"/>
      <c r="L52" s="13"/>
    </row>
    <row r="53" spans="1:20" ht="56.45" customHeight="1" x14ac:dyDescent="0.25">
      <c r="A53" s="6"/>
      <c r="B53" s="6"/>
      <c r="C53" s="499" t="s">
        <v>46</v>
      </c>
      <c r="D53" s="499"/>
      <c r="E53" s="499"/>
      <c r="F53" s="499"/>
      <c r="G53" s="499"/>
      <c r="H53" s="6"/>
      <c r="I53" s="6"/>
      <c r="J53" s="6"/>
      <c r="K53" s="6"/>
      <c r="L53" s="13"/>
    </row>
    <row r="54" spans="1:20" ht="13.9" customHeight="1" x14ac:dyDescent="0.25">
      <c r="A54" s="6"/>
      <c r="B54" s="6"/>
      <c r="C54" s="6"/>
      <c r="D54" s="6"/>
      <c r="E54" s="6"/>
      <c r="F54" s="6"/>
      <c r="G54" s="6"/>
      <c r="H54" s="6"/>
      <c r="I54" s="6"/>
      <c r="J54" s="6"/>
      <c r="K54" s="6"/>
      <c r="L54" s="13"/>
    </row>
    <row r="55" spans="1:20" ht="18.600000000000001" customHeight="1" x14ac:dyDescent="0.25">
      <c r="A55" s="579"/>
      <c r="B55" s="580"/>
      <c r="C55" s="580"/>
      <c r="D55" s="580"/>
      <c r="E55" s="580"/>
      <c r="F55" s="580"/>
      <c r="G55" s="581"/>
      <c r="H55" s="78" t="s">
        <v>8</v>
      </c>
      <c r="I55" s="79"/>
      <c r="J55" s="80" t="s">
        <v>200</v>
      </c>
      <c r="K55" s="81"/>
      <c r="L55" s="21"/>
      <c r="M55">
        <v>5</v>
      </c>
      <c r="N55">
        <v>7</v>
      </c>
      <c r="O55">
        <v>8</v>
      </c>
      <c r="P55">
        <v>10</v>
      </c>
      <c r="Q55">
        <v>12</v>
      </c>
    </row>
    <row r="56" spans="1:20" ht="4.1500000000000004" customHeight="1" x14ac:dyDescent="0.25">
      <c r="A56" s="69"/>
      <c r="B56" s="22"/>
      <c r="C56" s="22"/>
      <c r="D56" s="22"/>
      <c r="E56" s="22"/>
      <c r="F56" s="22"/>
      <c r="G56" s="22"/>
      <c r="H56" s="22"/>
      <c r="I56" s="27"/>
      <c r="J56" s="28"/>
      <c r="K56" s="71"/>
      <c r="L56" s="21"/>
    </row>
    <row r="57" spans="1:20" ht="16.149999999999999" customHeight="1" x14ac:dyDescent="0.25">
      <c r="A57" s="69"/>
      <c r="B57" s="22" t="s">
        <v>62</v>
      </c>
      <c r="C57" s="22"/>
      <c r="D57" s="22"/>
      <c r="E57" s="22"/>
      <c r="F57" s="22"/>
      <c r="G57" s="22"/>
      <c r="H57" s="22"/>
      <c r="I57" s="30"/>
      <c r="J57" s="28" t="s">
        <v>11</v>
      </c>
      <c r="K57" s="71"/>
      <c r="L57" s="21"/>
    </row>
    <row r="58" spans="1:20" ht="4.1500000000000004" customHeight="1" x14ac:dyDescent="0.25">
      <c r="A58" s="69"/>
      <c r="B58" s="22"/>
      <c r="C58" s="22"/>
      <c r="D58" s="22"/>
      <c r="E58" s="22"/>
      <c r="F58" s="22"/>
      <c r="G58" s="22"/>
      <c r="H58" s="22"/>
      <c r="I58" s="27"/>
      <c r="J58" s="28"/>
      <c r="K58" s="71"/>
      <c r="L58" s="21"/>
    </row>
    <row r="59" spans="1:20" x14ac:dyDescent="0.25">
      <c r="A59" s="69"/>
      <c r="B59" s="22" t="s">
        <v>58</v>
      </c>
      <c r="C59" s="22"/>
      <c r="D59" s="22"/>
      <c r="E59" s="22"/>
      <c r="F59" s="22"/>
      <c r="G59" s="22"/>
      <c r="H59" s="22"/>
      <c r="I59" s="30"/>
      <c r="J59" s="28" t="s">
        <v>31</v>
      </c>
      <c r="K59" s="71"/>
      <c r="L59" s="21"/>
      <c r="M59" s="9">
        <v>0.2</v>
      </c>
      <c r="N59" s="9">
        <v>0.15</v>
      </c>
      <c r="O59" s="9">
        <v>0.15</v>
      </c>
      <c r="P59" s="9">
        <v>0.12</v>
      </c>
      <c r="Q59" s="10">
        <v>0.1</v>
      </c>
    </row>
    <row r="60" spans="1:20" ht="4.1500000000000004" customHeight="1" x14ac:dyDescent="0.25">
      <c r="A60" s="69"/>
      <c r="B60" s="22"/>
      <c r="C60" s="22"/>
      <c r="D60" s="22"/>
      <c r="E60" s="22"/>
      <c r="F60" s="22"/>
      <c r="G60" s="22"/>
      <c r="H60" s="22"/>
      <c r="I60" s="26"/>
      <c r="J60" s="28"/>
      <c r="K60" s="71"/>
      <c r="L60" s="21"/>
    </row>
    <row r="61" spans="1:20" x14ac:dyDescent="0.25">
      <c r="A61" s="69"/>
      <c r="B61" s="22" t="s">
        <v>63</v>
      </c>
      <c r="C61" s="22"/>
      <c r="D61" s="22"/>
      <c r="E61" s="22"/>
      <c r="F61" s="22"/>
      <c r="G61" s="22"/>
      <c r="H61" s="22"/>
      <c r="I61" s="30"/>
      <c r="J61" s="28" t="s">
        <v>12</v>
      </c>
      <c r="K61" s="71"/>
      <c r="L61" s="21"/>
      <c r="M61" s="303">
        <f>'Déchaumeur Dents'!M58</f>
        <v>0.16435680000000003</v>
      </c>
      <c r="N61" s="303">
        <f>'Déchaumeur Dents'!N58</f>
        <v>0.12594319354910713</v>
      </c>
      <c r="O61" s="303">
        <f>'Déchaumeur Dents'!O58</f>
        <v>0.11818900020214844</v>
      </c>
      <c r="P61" s="303">
        <f>'Déchaumeur Dents'!P58</f>
        <v>9.9199869865413071E-2</v>
      </c>
      <c r="Q61" s="303">
        <f>'Déchaumeur Dents'!Q58</f>
        <v>8.6716554077216679E-2</v>
      </c>
    </row>
    <row r="62" spans="1:20" ht="4.1500000000000004" customHeight="1" x14ac:dyDescent="0.25">
      <c r="A62" s="69"/>
      <c r="B62" s="22"/>
      <c r="C62" s="22"/>
      <c r="D62" s="22"/>
      <c r="E62" s="22"/>
      <c r="F62" s="22"/>
      <c r="G62" s="22"/>
      <c r="H62" s="22"/>
      <c r="I62" s="26"/>
      <c r="J62" s="28"/>
      <c r="K62" s="71"/>
      <c r="L62" s="23"/>
    </row>
    <row r="63" spans="1:20" ht="14.45" customHeight="1" x14ac:dyDescent="0.25">
      <c r="A63" s="69"/>
      <c r="B63" s="22" t="s">
        <v>24</v>
      </c>
      <c r="C63" s="22"/>
      <c r="D63" s="22"/>
      <c r="E63" s="22"/>
      <c r="F63" s="22"/>
      <c r="G63" s="22"/>
      <c r="H63" s="22"/>
      <c r="I63" s="30"/>
      <c r="J63" s="28" t="s">
        <v>4</v>
      </c>
      <c r="K63" s="71"/>
      <c r="L63" s="21"/>
      <c r="T63">
        <v>15</v>
      </c>
    </row>
    <row r="64" spans="1:20" ht="4.1500000000000004" customHeight="1" x14ac:dyDescent="0.25">
      <c r="A64" s="69"/>
      <c r="B64" s="22"/>
      <c r="C64" s="22"/>
      <c r="D64" s="22"/>
      <c r="E64" s="22"/>
      <c r="F64" s="22"/>
      <c r="G64" s="22"/>
      <c r="H64" s="22"/>
      <c r="I64" s="26"/>
      <c r="J64" s="29"/>
      <c r="K64" s="72"/>
      <c r="L64" s="21"/>
    </row>
    <row r="65" spans="1:17" x14ac:dyDescent="0.25">
      <c r="A65" s="69"/>
      <c r="B65" s="22" t="s">
        <v>25</v>
      </c>
      <c r="C65" s="22"/>
      <c r="D65" s="22"/>
      <c r="E65" s="22"/>
      <c r="F65" s="22"/>
      <c r="G65" s="22"/>
      <c r="H65" s="22"/>
      <c r="I65" s="31" t="b">
        <f>IF(I63=7,I61*N61,IF(I63=5,I61*M61,IF(I63=8,I61*O61,IF(I63=10,I61*P61,IF(I63=12,I61*Q61,FALSE)))))</f>
        <v>0</v>
      </c>
      <c r="J65" s="28" t="s">
        <v>3</v>
      </c>
      <c r="K65" s="72"/>
      <c r="L65" s="21"/>
    </row>
    <row r="66" spans="1:17" ht="4.1500000000000004" customHeight="1" x14ac:dyDescent="0.25">
      <c r="A66" s="69"/>
      <c r="B66" s="22"/>
      <c r="C66" s="22"/>
      <c r="D66" s="22"/>
      <c r="E66" s="22"/>
      <c r="F66" s="22"/>
      <c r="G66" s="22"/>
      <c r="H66" s="22"/>
      <c r="I66" s="26"/>
      <c r="J66" s="28"/>
      <c r="K66" s="72"/>
      <c r="L66" s="21"/>
    </row>
    <row r="67" spans="1:17" x14ac:dyDescent="0.25">
      <c r="A67" s="69"/>
      <c r="B67" s="22" t="s">
        <v>26</v>
      </c>
      <c r="C67" s="22"/>
      <c r="D67" s="22"/>
      <c r="E67" s="22"/>
      <c r="F67" s="22"/>
      <c r="G67" s="22"/>
      <c r="H67" s="22"/>
      <c r="I67" s="32" t="e">
        <f>I65/I59</f>
        <v>#DIV/0!</v>
      </c>
      <c r="J67" s="28" t="s">
        <v>5</v>
      </c>
      <c r="K67" s="72"/>
      <c r="L67" s="21"/>
    </row>
    <row r="68" spans="1:17" ht="4.1500000000000004" customHeight="1" x14ac:dyDescent="0.25">
      <c r="A68" s="69"/>
      <c r="B68" s="22"/>
      <c r="C68" s="22"/>
      <c r="D68" s="22"/>
      <c r="E68" s="22"/>
      <c r="F68" s="22"/>
      <c r="G68" s="22"/>
      <c r="H68" s="22"/>
      <c r="I68" s="26"/>
      <c r="J68" s="28"/>
      <c r="K68" s="72"/>
      <c r="L68" s="21"/>
    </row>
    <row r="69" spans="1:17" x14ac:dyDescent="0.25">
      <c r="A69" s="69"/>
      <c r="B69" s="22" t="s">
        <v>78</v>
      </c>
      <c r="C69" s="22"/>
      <c r="D69" s="22"/>
      <c r="E69" s="22"/>
      <c r="F69" s="22"/>
      <c r="G69" s="22"/>
      <c r="H69" s="22"/>
      <c r="I69" s="30"/>
      <c r="J69" s="28" t="s">
        <v>5</v>
      </c>
      <c r="K69" s="72"/>
      <c r="L69" s="21"/>
    </row>
    <row r="70" spans="1:17" ht="4.1500000000000004" customHeight="1" x14ac:dyDescent="0.25">
      <c r="A70" s="69"/>
      <c r="B70" s="22"/>
      <c r="C70" s="22"/>
      <c r="D70" s="22"/>
      <c r="E70" s="22"/>
      <c r="F70" s="22"/>
      <c r="G70" s="22"/>
      <c r="H70" s="22"/>
      <c r="I70" s="20"/>
      <c r="J70" s="28"/>
      <c r="K70" s="72"/>
      <c r="L70" s="21"/>
    </row>
    <row r="71" spans="1:17" ht="18" x14ac:dyDescent="0.25">
      <c r="A71" s="73"/>
      <c r="B71" s="74"/>
      <c r="C71" s="74"/>
      <c r="D71" s="82"/>
      <c r="E71" s="76"/>
      <c r="F71" s="496" t="s">
        <v>30</v>
      </c>
      <c r="G71" s="497"/>
      <c r="H71" s="497"/>
      <c r="I71" s="63">
        <f>IF(I59=0,0,I67+I69)</f>
        <v>0</v>
      </c>
      <c r="J71" s="64" t="s">
        <v>5</v>
      </c>
      <c r="K71" s="65"/>
      <c r="L71" s="21"/>
    </row>
    <row r="72" spans="1:17" ht="3" customHeight="1" x14ac:dyDescent="0.25">
      <c r="A72" s="22"/>
      <c r="B72" s="22"/>
      <c r="C72" s="22"/>
      <c r="D72" s="22"/>
      <c r="E72" s="22"/>
      <c r="F72" s="22"/>
      <c r="G72" s="22"/>
      <c r="H72" s="22"/>
      <c r="I72" s="19"/>
      <c r="J72" s="22"/>
      <c r="K72" s="22"/>
      <c r="L72" s="21"/>
    </row>
    <row r="73" spans="1:17" ht="7.9" customHeight="1" x14ac:dyDescent="0.25">
      <c r="A73" s="22"/>
      <c r="B73" s="22"/>
      <c r="C73" s="22"/>
      <c r="D73" s="22"/>
      <c r="E73" s="22"/>
      <c r="F73" s="22"/>
      <c r="G73" s="22"/>
      <c r="H73" s="22"/>
      <c r="I73" s="19"/>
      <c r="J73" s="22"/>
      <c r="K73" s="22"/>
      <c r="L73" s="21"/>
    </row>
    <row r="74" spans="1:17" ht="21" customHeight="1" x14ac:dyDescent="0.25">
      <c r="A74" s="500" t="s">
        <v>29</v>
      </c>
      <c r="B74" s="501"/>
      <c r="C74" s="501"/>
      <c r="D74" s="502"/>
      <c r="E74" s="66" t="s">
        <v>16</v>
      </c>
      <c r="F74" s="504"/>
      <c r="G74" s="504"/>
      <c r="H74" s="504"/>
      <c r="I74" s="504"/>
      <c r="J74" s="67"/>
      <c r="K74" s="68"/>
      <c r="L74" s="21"/>
      <c r="M74">
        <v>5</v>
      </c>
      <c r="N74">
        <v>7</v>
      </c>
      <c r="O74">
        <v>8</v>
      </c>
      <c r="P74">
        <v>10</v>
      </c>
      <c r="Q74">
        <v>12</v>
      </c>
    </row>
    <row r="75" spans="1:17" ht="4.3499999999999996" customHeight="1" x14ac:dyDescent="0.25">
      <c r="A75" s="69"/>
      <c r="B75" s="22"/>
      <c r="C75" s="22"/>
      <c r="D75" s="22"/>
      <c r="E75" s="22"/>
      <c r="F75" s="22"/>
      <c r="G75" s="22"/>
      <c r="H75" s="22"/>
      <c r="I75" s="22"/>
      <c r="J75" s="20"/>
      <c r="K75" s="70"/>
      <c r="L75" s="21"/>
    </row>
    <row r="76" spans="1:17" ht="14.45" customHeight="1" x14ac:dyDescent="0.25">
      <c r="A76" s="69"/>
      <c r="B76" s="22" t="s">
        <v>23</v>
      </c>
      <c r="C76" s="22"/>
      <c r="D76" s="22"/>
      <c r="E76" s="22"/>
      <c r="F76" s="22"/>
      <c r="G76" s="22"/>
      <c r="H76" s="22"/>
      <c r="I76" s="30"/>
      <c r="J76" s="28" t="s">
        <v>31</v>
      </c>
      <c r="K76" s="71"/>
      <c r="L76" s="21"/>
      <c r="M76" s="9">
        <v>0.2</v>
      </c>
      <c r="N76" s="9">
        <v>0.15</v>
      </c>
      <c r="O76" s="9">
        <v>0.15</v>
      </c>
      <c r="P76" s="9">
        <v>0.12</v>
      </c>
      <c r="Q76" s="10">
        <v>0.1</v>
      </c>
    </row>
    <row r="77" spans="1:17" ht="4.1500000000000004" customHeight="1" x14ac:dyDescent="0.25">
      <c r="A77" s="69"/>
      <c r="B77" s="22"/>
      <c r="C77" s="22"/>
      <c r="D77" s="22"/>
      <c r="E77" s="22"/>
      <c r="F77" s="22"/>
      <c r="G77" s="22"/>
      <c r="H77" s="22"/>
      <c r="I77" s="26"/>
      <c r="J77" s="28"/>
      <c r="K77" s="71"/>
      <c r="L77" s="21"/>
    </row>
    <row r="78" spans="1:17" ht="14.45" customHeight="1" x14ac:dyDescent="0.25">
      <c r="A78" s="69"/>
      <c r="B78" s="22" t="s">
        <v>28</v>
      </c>
      <c r="C78" s="22"/>
      <c r="D78" s="22"/>
      <c r="E78" s="22"/>
      <c r="F78" s="22"/>
      <c r="G78" s="22"/>
      <c r="H78" s="22"/>
      <c r="I78" s="30"/>
      <c r="J78" s="28" t="s">
        <v>12</v>
      </c>
      <c r="K78" s="71"/>
      <c r="L78" s="21"/>
      <c r="M78" s="304">
        <f>'Déchaumeur Dents'!M58</f>
        <v>0.16435680000000003</v>
      </c>
      <c r="N78" s="304">
        <f>'Déchaumeur Dents'!N58</f>
        <v>0.12594319354910713</v>
      </c>
      <c r="O78" s="304">
        <f>'Déchaumeur Dents'!O58</f>
        <v>0.11818900020214844</v>
      </c>
      <c r="P78" s="304">
        <f>'Déchaumeur Dents'!P58</f>
        <v>9.9199869865413071E-2</v>
      </c>
      <c r="Q78" s="304">
        <f>'Déchaumeur Dents'!Q58</f>
        <v>8.6716554077216679E-2</v>
      </c>
    </row>
    <row r="79" spans="1:17" ht="4.1500000000000004" customHeight="1" x14ac:dyDescent="0.25">
      <c r="A79" s="69"/>
      <c r="B79" s="22"/>
      <c r="C79" s="22"/>
      <c r="D79" s="22"/>
      <c r="E79" s="22"/>
      <c r="F79" s="22"/>
      <c r="G79" s="22"/>
      <c r="H79" s="22"/>
      <c r="I79" s="26"/>
      <c r="J79" s="28"/>
      <c r="K79" s="71"/>
      <c r="L79" s="23"/>
    </row>
    <row r="80" spans="1:17" ht="14.45" customHeight="1" x14ac:dyDescent="0.25">
      <c r="A80" s="69"/>
      <c r="B80" s="22" t="s">
        <v>35</v>
      </c>
      <c r="C80" s="22"/>
      <c r="D80" s="22"/>
      <c r="E80" s="22"/>
      <c r="F80" s="22"/>
      <c r="G80" s="22"/>
      <c r="H80" s="22"/>
      <c r="I80" s="30"/>
      <c r="J80" s="28" t="s">
        <v>4</v>
      </c>
      <c r="K80" s="71"/>
      <c r="L80" s="21"/>
    </row>
    <row r="81" spans="1:17" ht="4.1500000000000004" customHeight="1" x14ac:dyDescent="0.25">
      <c r="A81" s="69"/>
      <c r="B81" s="22"/>
      <c r="C81" s="22"/>
      <c r="D81" s="22"/>
      <c r="E81" s="22"/>
      <c r="F81" s="22"/>
      <c r="G81" s="22"/>
      <c r="H81" s="22"/>
      <c r="I81" s="26"/>
      <c r="J81" s="29"/>
      <c r="K81" s="72"/>
      <c r="L81" s="21"/>
    </row>
    <row r="82" spans="1:17" ht="14.45" customHeight="1" x14ac:dyDescent="0.25">
      <c r="A82" s="69"/>
      <c r="B82" s="22" t="s">
        <v>36</v>
      </c>
      <c r="C82" s="22"/>
      <c r="D82" s="22"/>
      <c r="E82" s="22"/>
      <c r="F82" s="22"/>
      <c r="G82" s="22"/>
      <c r="H82" s="22"/>
      <c r="I82" s="31" t="b">
        <f>IF(I80=7,I78*N78,IF(I80=5,I78*M78,IF(I80=8,I78*O78,IF(I80=10,I78*P78,IF(I80=12,I78*Q78,FALSE)))))</f>
        <v>0</v>
      </c>
      <c r="J82" s="28" t="s">
        <v>3</v>
      </c>
      <c r="K82" s="72"/>
      <c r="L82" s="21"/>
    </row>
    <row r="83" spans="1:17" ht="4.1500000000000004" customHeight="1" x14ac:dyDescent="0.25">
      <c r="A83" s="69"/>
      <c r="B83" s="22"/>
      <c r="C83" s="22"/>
      <c r="D83" s="22"/>
      <c r="E83" s="22"/>
      <c r="F83" s="22"/>
      <c r="G83" s="22"/>
      <c r="H83" s="22"/>
      <c r="I83" s="26"/>
      <c r="J83" s="28"/>
      <c r="K83" s="72"/>
      <c r="L83" s="21"/>
    </row>
    <row r="84" spans="1:17" ht="14.45" customHeight="1" x14ac:dyDescent="0.25">
      <c r="A84" s="69"/>
      <c r="B84" s="22" t="s">
        <v>42</v>
      </c>
      <c r="C84" s="22"/>
      <c r="D84" s="22"/>
      <c r="E84" s="22"/>
      <c r="F84" s="22"/>
      <c r="G84" s="22"/>
      <c r="H84" s="22"/>
      <c r="I84" s="32" t="e">
        <f>I82/I76</f>
        <v>#DIV/0!</v>
      </c>
      <c r="J84" s="28" t="s">
        <v>5</v>
      </c>
      <c r="K84" s="72"/>
      <c r="L84" s="21"/>
    </row>
    <row r="85" spans="1:17" ht="4.1500000000000004" customHeight="1" x14ac:dyDescent="0.25">
      <c r="A85" s="69"/>
      <c r="B85" s="22"/>
      <c r="C85" s="22"/>
      <c r="D85" s="22"/>
      <c r="E85" s="22"/>
      <c r="F85" s="22"/>
      <c r="G85" s="22"/>
      <c r="H85" s="22"/>
      <c r="I85" s="26"/>
      <c r="J85" s="28"/>
      <c r="K85" s="72"/>
      <c r="L85" s="21"/>
    </row>
    <row r="86" spans="1:17" ht="14.45" customHeight="1" x14ac:dyDescent="0.25">
      <c r="A86" s="69"/>
      <c r="B86" s="22" t="s">
        <v>27</v>
      </c>
      <c r="C86" s="22"/>
      <c r="D86" s="22"/>
      <c r="E86" s="22"/>
      <c r="F86" s="22"/>
      <c r="G86" s="22"/>
      <c r="H86" s="22"/>
      <c r="I86" s="30"/>
      <c r="J86" s="28" t="s">
        <v>5</v>
      </c>
      <c r="K86" s="72"/>
      <c r="L86" s="21"/>
    </row>
    <row r="87" spans="1:17" ht="4.1500000000000004" customHeight="1" x14ac:dyDescent="0.25">
      <c r="A87" s="69"/>
      <c r="B87" s="22"/>
      <c r="C87" s="22"/>
      <c r="D87" s="22"/>
      <c r="E87" s="22"/>
      <c r="F87" s="22"/>
      <c r="G87" s="22"/>
      <c r="H87" s="22"/>
      <c r="I87" s="20"/>
      <c r="J87" s="28"/>
      <c r="K87" s="72"/>
      <c r="L87" s="21"/>
    </row>
    <row r="88" spans="1:17" ht="18.600000000000001" customHeight="1" x14ac:dyDescent="0.25">
      <c r="A88" s="73"/>
      <c r="B88" s="74"/>
      <c r="C88" s="74"/>
      <c r="D88" s="76"/>
      <c r="E88" s="76"/>
      <c r="F88" s="496" t="s">
        <v>30</v>
      </c>
      <c r="G88" s="497"/>
      <c r="H88" s="497"/>
      <c r="I88" s="63">
        <f>IF(I76=0,0,I84+I86)</f>
        <v>0</v>
      </c>
      <c r="J88" s="64" t="s">
        <v>5</v>
      </c>
      <c r="K88" s="65"/>
      <c r="L88" s="21"/>
    </row>
    <row r="89" spans="1:17" ht="14.45" customHeight="1" x14ac:dyDescent="0.25">
      <c r="A89" s="22"/>
      <c r="B89" s="22"/>
      <c r="C89" s="22"/>
      <c r="D89" s="22"/>
      <c r="E89" s="22"/>
      <c r="F89" s="22"/>
      <c r="G89" s="22"/>
      <c r="H89" s="22"/>
      <c r="I89" s="19"/>
      <c r="J89" s="22"/>
      <c r="K89" s="22"/>
      <c r="L89" s="21"/>
    </row>
    <row r="90" spans="1:17" ht="18.600000000000001" customHeight="1" x14ac:dyDescent="0.25">
      <c r="A90" s="505" t="s">
        <v>43</v>
      </c>
      <c r="B90" s="505"/>
      <c r="C90" s="505"/>
      <c r="D90" s="505"/>
      <c r="E90" s="66" t="s">
        <v>16</v>
      </c>
      <c r="F90" s="504"/>
      <c r="G90" s="504"/>
      <c r="H90" s="504"/>
      <c r="I90" s="504"/>
      <c r="J90" s="67"/>
      <c r="K90" s="68"/>
      <c r="L90" s="21"/>
    </row>
    <row r="91" spans="1:17" ht="4.3499999999999996" customHeight="1" x14ac:dyDescent="0.25">
      <c r="A91" s="69"/>
      <c r="B91" s="22"/>
      <c r="C91" s="22"/>
      <c r="D91" s="22"/>
      <c r="E91" s="22"/>
      <c r="F91" s="22"/>
      <c r="G91" s="22"/>
      <c r="H91" s="22"/>
      <c r="I91" s="22"/>
      <c r="J91" s="20"/>
      <c r="K91" s="70"/>
      <c r="L91" s="21"/>
    </row>
    <row r="92" spans="1:17" ht="14.45" customHeight="1" x14ac:dyDescent="0.25">
      <c r="A92" s="69"/>
      <c r="B92" s="22" t="s">
        <v>23</v>
      </c>
      <c r="C92" s="22"/>
      <c r="D92" s="22"/>
      <c r="E92" s="22"/>
      <c r="F92" s="22"/>
      <c r="G92" s="22"/>
      <c r="H92" s="22"/>
      <c r="I92" s="30"/>
      <c r="J92" s="28" t="s">
        <v>31</v>
      </c>
      <c r="K92" s="71"/>
      <c r="L92" s="21"/>
    </row>
    <row r="93" spans="1:17" ht="4.1500000000000004" customHeight="1" x14ac:dyDescent="0.25">
      <c r="A93" s="69"/>
      <c r="B93" s="22"/>
      <c r="C93" s="22"/>
      <c r="D93" s="22"/>
      <c r="E93" s="22"/>
      <c r="F93" s="22"/>
      <c r="G93" s="22"/>
      <c r="H93" s="22"/>
      <c r="I93" s="26"/>
      <c r="J93" s="28"/>
      <c r="K93" s="71"/>
      <c r="L93" s="21"/>
    </row>
    <row r="94" spans="1:17" ht="14.45" customHeight="1" x14ac:dyDescent="0.25">
      <c r="A94" s="69"/>
      <c r="B94" s="22" t="s">
        <v>28</v>
      </c>
      <c r="C94" s="22"/>
      <c r="D94" s="22"/>
      <c r="E94" s="22"/>
      <c r="F94" s="22"/>
      <c r="G94" s="22"/>
      <c r="H94" s="22"/>
      <c r="I94" s="30"/>
      <c r="J94" s="28" t="s">
        <v>12</v>
      </c>
      <c r="K94" s="71"/>
      <c r="L94" s="21"/>
      <c r="M94" s="304">
        <f>'Déchaumeur Dents'!M58</f>
        <v>0.16435680000000003</v>
      </c>
      <c r="N94" s="304">
        <f>'Déchaumeur Dents'!N58</f>
        <v>0.12594319354910713</v>
      </c>
      <c r="O94" s="304">
        <f>'Déchaumeur Dents'!O58</f>
        <v>0.11818900020214844</v>
      </c>
      <c r="P94" s="304">
        <f>'Déchaumeur Dents'!P58</f>
        <v>9.9199869865413071E-2</v>
      </c>
      <c r="Q94" s="304">
        <f>'Déchaumeur Dents'!Q58</f>
        <v>8.6716554077216679E-2</v>
      </c>
    </row>
    <row r="95" spans="1:17" ht="4.1500000000000004" customHeight="1" x14ac:dyDescent="0.25">
      <c r="A95" s="69"/>
      <c r="B95" s="22"/>
      <c r="C95" s="22"/>
      <c r="D95" s="22"/>
      <c r="E95" s="22"/>
      <c r="F95" s="22"/>
      <c r="G95" s="22"/>
      <c r="H95" s="22"/>
      <c r="I95" s="26"/>
      <c r="J95" s="28"/>
      <c r="K95" s="71"/>
      <c r="L95" s="21"/>
    </row>
    <row r="96" spans="1:17" ht="14.45" customHeight="1" x14ac:dyDescent="0.25">
      <c r="A96" s="69"/>
      <c r="B96" s="22" t="s">
        <v>37</v>
      </c>
      <c r="C96" s="22"/>
      <c r="D96" s="22"/>
      <c r="E96" s="22"/>
      <c r="F96" s="22"/>
      <c r="G96" s="22"/>
      <c r="H96" s="22"/>
      <c r="I96" s="30"/>
      <c r="J96" s="28" t="s">
        <v>4</v>
      </c>
      <c r="K96" s="71"/>
      <c r="L96" s="21"/>
    </row>
    <row r="97" spans="1:12" ht="4.1500000000000004" customHeight="1" x14ac:dyDescent="0.25">
      <c r="A97" s="69"/>
      <c r="B97" s="22"/>
      <c r="C97" s="22"/>
      <c r="D97" s="22"/>
      <c r="E97" s="22"/>
      <c r="F97" s="22"/>
      <c r="G97" s="22"/>
      <c r="H97" s="22"/>
      <c r="I97" s="26"/>
      <c r="J97" s="29"/>
      <c r="K97" s="72"/>
      <c r="L97" s="21"/>
    </row>
    <row r="98" spans="1:12" ht="14.45" customHeight="1" x14ac:dyDescent="0.25">
      <c r="A98" s="69"/>
      <c r="B98" s="22" t="s">
        <v>38</v>
      </c>
      <c r="C98" s="22"/>
      <c r="D98" s="22"/>
      <c r="E98" s="22"/>
      <c r="F98" s="22"/>
      <c r="G98" s="22"/>
      <c r="H98" s="22"/>
      <c r="I98" s="31" t="b">
        <f>IF(I96=7,I94*N94,IF(I96=5,I94*M94,IF(I96=8,I94*O94,IF(I96=10,I94*P94,IF(I96=12,I94*Q94,FALSE)))))</f>
        <v>0</v>
      </c>
      <c r="J98" s="28" t="s">
        <v>3</v>
      </c>
      <c r="K98" s="72"/>
      <c r="L98" s="21"/>
    </row>
    <row r="99" spans="1:12" ht="4.1500000000000004" customHeight="1" x14ac:dyDescent="0.25">
      <c r="A99" s="69"/>
      <c r="B99" s="22"/>
      <c r="C99" s="22"/>
      <c r="D99" s="22"/>
      <c r="E99" s="22"/>
      <c r="F99" s="22"/>
      <c r="G99" s="22"/>
      <c r="H99" s="22"/>
      <c r="I99" s="26"/>
      <c r="J99" s="28"/>
      <c r="K99" s="72"/>
      <c r="L99" s="21"/>
    </row>
    <row r="100" spans="1:12" ht="14.45" customHeight="1" x14ac:dyDescent="0.25">
      <c r="A100" s="69"/>
      <c r="B100" s="22" t="s">
        <v>42</v>
      </c>
      <c r="C100" s="22"/>
      <c r="D100" s="22"/>
      <c r="E100" s="22"/>
      <c r="F100" s="22"/>
      <c r="G100" s="22"/>
      <c r="H100" s="22"/>
      <c r="I100" s="32" t="e">
        <f>I98/I92</f>
        <v>#DIV/0!</v>
      </c>
      <c r="J100" s="28" t="s">
        <v>5</v>
      </c>
      <c r="K100" s="72"/>
      <c r="L100" s="21"/>
    </row>
    <row r="101" spans="1:12" ht="4.1500000000000004" customHeight="1" x14ac:dyDescent="0.25">
      <c r="A101" s="69"/>
      <c r="B101" s="22"/>
      <c r="C101" s="22"/>
      <c r="D101" s="22"/>
      <c r="E101" s="22"/>
      <c r="F101" s="22"/>
      <c r="G101" s="22"/>
      <c r="H101" s="22"/>
      <c r="I101" s="26"/>
      <c r="J101" s="28"/>
      <c r="K101" s="72"/>
      <c r="L101" s="21"/>
    </row>
    <row r="102" spans="1:12" ht="14.45" customHeight="1" x14ac:dyDescent="0.25">
      <c r="A102" s="69"/>
      <c r="B102" s="22" t="s">
        <v>27</v>
      </c>
      <c r="C102" s="22"/>
      <c r="D102" s="22"/>
      <c r="E102" s="22"/>
      <c r="F102" s="22"/>
      <c r="G102" s="22"/>
      <c r="H102" s="22"/>
      <c r="I102" s="30"/>
      <c r="J102" s="28" t="s">
        <v>5</v>
      </c>
      <c r="K102" s="72"/>
      <c r="L102" s="21"/>
    </row>
    <row r="103" spans="1:12" ht="4.1500000000000004" customHeight="1" x14ac:dyDescent="0.25">
      <c r="A103" s="69"/>
      <c r="B103" s="22"/>
      <c r="C103" s="22"/>
      <c r="D103" s="22"/>
      <c r="E103" s="22"/>
      <c r="F103" s="22"/>
      <c r="G103" s="22"/>
      <c r="H103" s="22"/>
      <c r="I103" s="20"/>
      <c r="J103" s="28"/>
      <c r="K103" s="72"/>
      <c r="L103" s="21"/>
    </row>
    <row r="104" spans="1:12" ht="21" customHeight="1" x14ac:dyDescent="0.25">
      <c r="A104" s="73"/>
      <c r="B104" s="74"/>
      <c r="C104" s="74"/>
      <c r="D104" s="75"/>
      <c r="E104" s="76"/>
      <c r="F104" s="496" t="s">
        <v>30</v>
      </c>
      <c r="G104" s="497"/>
      <c r="H104" s="497"/>
      <c r="I104" s="63">
        <f>IF(I92=0,0,I100+I102)</f>
        <v>0</v>
      </c>
      <c r="J104" s="64" t="s">
        <v>5</v>
      </c>
      <c r="K104" s="65"/>
      <c r="L104" s="21"/>
    </row>
    <row r="105" spans="1:12" ht="7.9" customHeight="1" x14ac:dyDescent="0.25">
      <c r="A105" s="22"/>
      <c r="B105" s="22"/>
      <c r="C105" s="22"/>
      <c r="D105" s="22"/>
      <c r="E105" s="22"/>
      <c r="F105" s="22"/>
      <c r="G105" s="22"/>
      <c r="H105" s="22"/>
      <c r="I105" s="19"/>
      <c r="J105" s="22"/>
      <c r="K105" s="22"/>
      <c r="L105" s="33"/>
    </row>
    <row r="106" spans="1:12" ht="24.6" customHeight="1" x14ac:dyDescent="0.5">
      <c r="A106" s="492" t="s">
        <v>67</v>
      </c>
      <c r="B106" s="492"/>
      <c r="C106" s="492"/>
      <c r="D106" s="492"/>
      <c r="E106" s="492"/>
      <c r="F106" s="492"/>
      <c r="G106" s="492"/>
      <c r="H106" s="492"/>
      <c r="I106" s="492"/>
      <c r="J106" s="22"/>
      <c r="K106" s="22"/>
      <c r="L106" s="21"/>
    </row>
    <row r="107" spans="1:12" ht="9.6" customHeight="1" x14ac:dyDescent="0.25">
      <c r="A107" s="22"/>
      <c r="B107" s="22"/>
      <c r="C107" s="22"/>
      <c r="D107" s="22"/>
      <c r="E107" s="22"/>
      <c r="F107" s="22"/>
      <c r="G107" s="22"/>
      <c r="H107" s="22"/>
      <c r="I107" s="19"/>
      <c r="J107" s="22"/>
      <c r="K107" s="22"/>
      <c r="L107" s="33"/>
    </row>
    <row r="108" spans="1:12" ht="16.149999999999999" customHeight="1" x14ac:dyDescent="0.25">
      <c r="A108" s="493"/>
      <c r="B108" s="493"/>
      <c r="C108" s="493"/>
      <c r="E108" s="494" t="s">
        <v>39</v>
      </c>
      <c r="F108" s="494"/>
      <c r="G108" s="494"/>
      <c r="H108" s="494"/>
      <c r="I108" s="48"/>
      <c r="J108" s="28" t="s">
        <v>9</v>
      </c>
      <c r="K108" s="34"/>
      <c r="L108" s="21"/>
    </row>
    <row r="109" spans="1:12" ht="4.1500000000000004" customHeight="1" x14ac:dyDescent="0.25">
      <c r="A109" s="493"/>
      <c r="B109" s="493"/>
      <c r="C109" s="493"/>
      <c r="D109" s="35"/>
      <c r="E109" s="35"/>
      <c r="F109" s="35"/>
      <c r="G109" s="35"/>
      <c r="H109" s="35"/>
      <c r="I109" s="36"/>
      <c r="J109" s="34"/>
      <c r="K109" s="34"/>
      <c r="L109" s="21"/>
    </row>
    <row r="110" spans="1:12" ht="16.149999999999999" customHeight="1" x14ac:dyDescent="0.25">
      <c r="A110" s="493"/>
      <c r="B110" s="493"/>
      <c r="C110" s="493"/>
      <c r="D110" s="13"/>
      <c r="E110" s="578" t="str">
        <f>'Déchaumeur Dents'!$E$107</f>
        <v>2) le coût du tracteur (calcul ou 1,1 à 1,6 €/10 ch)</v>
      </c>
      <c r="F110" s="578"/>
      <c r="G110" s="578"/>
      <c r="H110" s="578"/>
      <c r="I110" s="48"/>
      <c r="J110" s="28" t="s">
        <v>6</v>
      </c>
      <c r="K110" s="34"/>
      <c r="L110" s="21"/>
    </row>
    <row r="111" spans="1:12" ht="4.1500000000000004" customHeight="1" x14ac:dyDescent="0.25">
      <c r="A111" s="493"/>
      <c r="B111" s="493"/>
      <c r="C111" s="493"/>
      <c r="D111" s="35"/>
      <c r="E111" s="35"/>
      <c r="F111" s="35"/>
      <c r="G111" s="35"/>
      <c r="H111" s="35"/>
      <c r="I111" s="34"/>
      <c r="J111" s="34"/>
      <c r="K111" s="34"/>
      <c r="L111" s="21"/>
    </row>
    <row r="112" spans="1:12" ht="16.149999999999999" customHeight="1" x14ac:dyDescent="0.25">
      <c r="A112" s="493"/>
      <c r="B112" s="493"/>
      <c r="C112" s="493"/>
      <c r="D112" s="13"/>
      <c r="E112" s="494" t="s">
        <v>40</v>
      </c>
      <c r="F112" s="494"/>
      <c r="G112" s="494"/>
      <c r="H112" s="494"/>
      <c r="I112" s="48"/>
      <c r="J112" s="28" t="s">
        <v>6</v>
      </c>
      <c r="K112" s="34"/>
      <c r="L112" s="21"/>
    </row>
    <row r="113" spans="1:12" ht="4.1500000000000004" customHeight="1" x14ac:dyDescent="0.25">
      <c r="A113" s="493"/>
      <c r="B113" s="493"/>
      <c r="C113" s="493"/>
      <c r="D113" s="6"/>
      <c r="E113" s="6"/>
      <c r="F113" s="6"/>
      <c r="G113" s="6"/>
      <c r="H113" s="6"/>
      <c r="I113" s="34"/>
      <c r="J113" s="34"/>
      <c r="K113" s="34"/>
      <c r="L113" s="21"/>
    </row>
    <row r="114" spans="1:12" ht="16.149999999999999" customHeight="1" x14ac:dyDescent="0.25">
      <c r="A114" s="493"/>
      <c r="B114" s="493"/>
      <c r="C114" s="493"/>
      <c r="D114" s="34"/>
      <c r="E114" s="494" t="s">
        <v>41</v>
      </c>
      <c r="F114" s="494"/>
      <c r="G114" s="494"/>
      <c r="H114" s="494"/>
      <c r="I114" s="48"/>
      <c r="J114" s="28" t="s">
        <v>7</v>
      </c>
      <c r="K114" s="34"/>
      <c r="L114" s="21"/>
    </row>
    <row r="115" spans="1:12" ht="15" customHeight="1" x14ac:dyDescent="0.25">
      <c r="A115" s="25"/>
      <c r="B115" s="25"/>
      <c r="C115" s="25"/>
      <c r="D115" s="25"/>
      <c r="E115" s="25"/>
      <c r="F115" s="25"/>
      <c r="G115" s="25"/>
      <c r="H115" s="25"/>
      <c r="I115" s="25"/>
      <c r="J115" s="25"/>
      <c r="K115" s="25"/>
      <c r="L115" s="33"/>
    </row>
    <row r="116" spans="1:12" ht="14.45" customHeight="1" x14ac:dyDescent="0.25">
      <c r="A116" s="6"/>
      <c r="B116" s="37"/>
      <c r="C116" s="6"/>
      <c r="D116" s="91" t="s">
        <v>66</v>
      </c>
      <c r="E116" s="57" t="s">
        <v>1</v>
      </c>
      <c r="F116" s="57" t="s">
        <v>10</v>
      </c>
      <c r="G116" s="57" t="s">
        <v>0</v>
      </c>
      <c r="H116" s="487" t="s">
        <v>15</v>
      </c>
      <c r="I116" s="487"/>
      <c r="J116" s="487"/>
      <c r="K116" s="487"/>
      <c r="L116" s="21"/>
    </row>
    <row r="117" spans="1:12" ht="14.45" customHeight="1" x14ac:dyDescent="0.25">
      <c r="A117" s="6"/>
      <c r="B117" s="37"/>
      <c r="C117" s="6"/>
      <c r="D117" s="488" t="s">
        <v>5</v>
      </c>
      <c r="E117" s="488"/>
      <c r="F117" s="488"/>
      <c r="G117" s="488"/>
      <c r="H117" s="487"/>
      <c r="I117" s="487"/>
      <c r="J117" s="487"/>
      <c r="K117" s="487"/>
      <c r="L117" s="21"/>
    </row>
    <row r="118" spans="1:12" ht="16.149999999999999" customHeight="1" x14ac:dyDescent="0.25">
      <c r="A118" s="6"/>
      <c r="B118" s="38"/>
      <c r="C118" s="6"/>
      <c r="D118" s="95">
        <f>I71</f>
        <v>0</v>
      </c>
      <c r="E118" s="58" t="e">
        <f>I110/I114</f>
        <v>#DIV/0!</v>
      </c>
      <c r="F118" s="59" t="e">
        <f>I112/I114</f>
        <v>#DIV/0!</v>
      </c>
      <c r="G118" s="59">
        <f>I108*I55</f>
        <v>0</v>
      </c>
      <c r="H118" s="489" t="e">
        <f>D118+E118+F118+G118</f>
        <v>#DIV/0!</v>
      </c>
      <c r="I118" s="489"/>
      <c r="J118" s="490" t="s">
        <v>5</v>
      </c>
      <c r="K118" s="490"/>
      <c r="L118" s="21"/>
    </row>
    <row r="119" spans="1:12" ht="4.1500000000000004" customHeight="1" x14ac:dyDescent="0.25">
      <c r="A119" s="22"/>
      <c r="B119" s="22"/>
      <c r="C119" s="22"/>
      <c r="D119" s="22"/>
      <c r="E119" s="22"/>
      <c r="F119" s="22"/>
      <c r="G119" s="22"/>
      <c r="H119" s="22"/>
      <c r="I119" s="22"/>
      <c r="J119" s="22"/>
      <c r="K119" s="22"/>
      <c r="L119" s="33"/>
    </row>
    <row r="120" spans="1:12" ht="16.149999999999999" customHeight="1" x14ac:dyDescent="0.25">
      <c r="A120" s="22"/>
      <c r="B120" s="43" t="s">
        <v>44</v>
      </c>
      <c r="C120" s="92">
        <f>F74</f>
        <v>0</v>
      </c>
      <c r="D120" s="60" t="e">
        <f>H118+I88</f>
        <v>#DIV/0!</v>
      </c>
      <c r="E120" s="61" t="s">
        <v>5</v>
      </c>
      <c r="F120" s="43" t="s">
        <v>44</v>
      </c>
      <c r="G120" s="491">
        <f>F90</f>
        <v>0</v>
      </c>
      <c r="H120" s="491"/>
      <c r="I120" s="62" t="e">
        <f>H118+I104</f>
        <v>#DIV/0!</v>
      </c>
      <c r="J120" s="61" t="s">
        <v>5</v>
      </c>
      <c r="K120" s="61"/>
      <c r="L120" s="21"/>
    </row>
    <row r="121" spans="1:12" ht="5.45" customHeight="1" x14ac:dyDescent="0.25">
      <c r="A121" s="22"/>
      <c r="B121" s="22"/>
      <c r="C121" s="22"/>
      <c r="D121" s="24"/>
      <c r="E121" s="24"/>
      <c r="F121" s="24"/>
      <c r="G121" s="24"/>
      <c r="H121" s="39"/>
      <c r="J121" s="22"/>
      <c r="K121" s="22"/>
      <c r="L121" s="21"/>
    </row>
    <row r="122" spans="1:12" ht="28.9" customHeight="1" x14ac:dyDescent="0.25">
      <c r="A122" s="22"/>
      <c r="B122" s="22"/>
      <c r="C122" s="43" t="s">
        <v>44</v>
      </c>
      <c r="D122" s="47">
        <f>F74</f>
        <v>0</v>
      </c>
      <c r="E122" s="44" t="s">
        <v>45</v>
      </c>
      <c r="F122" s="47">
        <f>F90</f>
        <v>0</v>
      </c>
      <c r="G122" s="41" t="e">
        <f>H118+I104+I88</f>
        <v>#DIV/0!</v>
      </c>
      <c r="H122" s="42" t="s">
        <v>5</v>
      </c>
      <c r="I122" s="40"/>
      <c r="J122" s="6"/>
      <c r="K122" s="6"/>
      <c r="L122" s="21"/>
    </row>
    <row r="123" spans="1:12" ht="4.1500000000000004" customHeight="1" x14ac:dyDescent="0.25">
      <c r="A123" s="22"/>
      <c r="B123" s="22"/>
      <c r="C123" s="22"/>
      <c r="D123" s="22"/>
      <c r="E123" s="22"/>
      <c r="F123" s="22"/>
      <c r="G123" s="22"/>
      <c r="H123" s="22"/>
      <c r="I123" s="22"/>
      <c r="J123" s="22"/>
      <c r="K123" s="22"/>
      <c r="L123" s="21"/>
    </row>
    <row r="124" spans="1:12" ht="11.45" customHeight="1" x14ac:dyDescent="0.25">
      <c r="A124" s="22"/>
      <c r="B124" s="45" t="s">
        <v>14</v>
      </c>
      <c r="C124" s="22"/>
      <c r="D124" s="22"/>
      <c r="E124" s="22"/>
      <c r="F124" s="22"/>
      <c r="G124" s="22"/>
      <c r="H124" s="22"/>
      <c r="I124" s="22"/>
      <c r="J124" s="22"/>
      <c r="K124" s="22"/>
      <c r="L124" s="21"/>
    </row>
    <row r="125" spans="1:12" ht="4.1500000000000004" customHeight="1" x14ac:dyDescent="0.25">
      <c r="A125" s="22"/>
      <c r="B125" s="22"/>
      <c r="C125" s="22"/>
      <c r="D125" s="22"/>
      <c r="E125" s="22"/>
      <c r="F125" s="22"/>
      <c r="G125" s="22"/>
      <c r="H125" s="22"/>
      <c r="I125" s="22"/>
      <c r="J125" s="22"/>
      <c r="K125" s="22"/>
      <c r="L125" s="21"/>
    </row>
    <row r="126" spans="1:12" x14ac:dyDescent="0.25">
      <c r="A126" s="22"/>
      <c r="B126" s="1"/>
      <c r="C126" s="6"/>
      <c r="D126" s="46"/>
      <c r="E126" s="22"/>
      <c r="F126" s="22"/>
      <c r="G126" s="22"/>
      <c r="H126" s="22"/>
      <c r="I126" s="22"/>
      <c r="J126" s="22"/>
      <c r="K126" s="22"/>
      <c r="L126" s="21"/>
    </row>
    <row r="127" spans="1:12" ht="49.9" customHeight="1" x14ac:dyDescent="0.25">
      <c r="A127" s="6"/>
      <c r="B127" s="6"/>
      <c r="C127" s="8"/>
      <c r="D127" s="6"/>
      <c r="E127" s="6"/>
      <c r="F127" s="6"/>
      <c r="G127" s="6"/>
      <c r="H127" s="6"/>
      <c r="I127" s="6"/>
      <c r="J127" s="6"/>
      <c r="K127" s="6"/>
    </row>
  </sheetData>
  <sheetProtection algorithmName="SHA-512" hashValue="9M7l236ZNNVlBfOJxsu9hVWHEx+O52srnpS7kw99iG0n4wy0Z5KJRoeUbnxHWUAGd30qA+ucdEQwmZL5MKQliQ==" saltValue="HoP+esIOeIiXkczjVElAhw==" spinCount="100000" sheet="1" selectLockedCells="1"/>
  <mergeCells count="87">
    <mergeCell ref="F71:H71"/>
    <mergeCell ref="A51:I51"/>
    <mergeCell ref="C53:G53"/>
    <mergeCell ref="A55:G55"/>
    <mergeCell ref="H50:I50"/>
    <mergeCell ref="H116:K117"/>
    <mergeCell ref="D117:G117"/>
    <mergeCell ref="F88:H88"/>
    <mergeCell ref="A90:D90"/>
    <mergeCell ref="F90:I90"/>
    <mergeCell ref="F104:H104"/>
    <mergeCell ref="H118:I118"/>
    <mergeCell ref="J118:K118"/>
    <mergeCell ref="G120:H120"/>
    <mergeCell ref="I23:J25"/>
    <mergeCell ref="B42:D42"/>
    <mergeCell ref="B43:D43"/>
    <mergeCell ref="B40:D40"/>
    <mergeCell ref="B41:D41"/>
    <mergeCell ref="A106:I106"/>
    <mergeCell ref="A108:C114"/>
    <mergeCell ref="E108:H108"/>
    <mergeCell ref="E110:H110"/>
    <mergeCell ref="E112:H112"/>
    <mergeCell ref="E114:H114"/>
    <mergeCell ref="A74:D74"/>
    <mergeCell ref="F74:I74"/>
    <mergeCell ref="B44:D44"/>
    <mergeCell ref="E44:G44"/>
    <mergeCell ref="H44:J44"/>
    <mergeCell ref="H49:J49"/>
    <mergeCell ref="B46:D46"/>
    <mergeCell ref="B47:D47"/>
    <mergeCell ref="B48:D48"/>
    <mergeCell ref="C45:D45"/>
    <mergeCell ref="B49:D49"/>
    <mergeCell ref="E49:G49"/>
    <mergeCell ref="H46:J48"/>
    <mergeCell ref="H41:J41"/>
    <mergeCell ref="C32:C34"/>
    <mergeCell ref="D32:D34"/>
    <mergeCell ref="E32:E34"/>
    <mergeCell ref="F32:F34"/>
    <mergeCell ref="G32:G34"/>
    <mergeCell ref="H32:H34"/>
    <mergeCell ref="C35:C37"/>
    <mergeCell ref="D35:D37"/>
    <mergeCell ref="E35:E37"/>
    <mergeCell ref="F35:F37"/>
    <mergeCell ref="G35:G37"/>
    <mergeCell ref="H35:H37"/>
    <mergeCell ref="C38:K38"/>
    <mergeCell ref="I29:J34"/>
    <mergeCell ref="H29:H31"/>
    <mergeCell ref="C29:C31"/>
    <mergeCell ref="D29:D31"/>
    <mergeCell ref="E29:E31"/>
    <mergeCell ref="F29:F31"/>
    <mergeCell ref="G29:G31"/>
    <mergeCell ref="H23:H25"/>
    <mergeCell ref="H26:H28"/>
    <mergeCell ref="C26:C28"/>
    <mergeCell ref="D26:D28"/>
    <mergeCell ref="E26:E28"/>
    <mergeCell ref="F26:F28"/>
    <mergeCell ref="G26:G28"/>
    <mergeCell ref="C23:C25"/>
    <mergeCell ref="D23:D25"/>
    <mergeCell ref="E23:E25"/>
    <mergeCell ref="F23:F25"/>
    <mergeCell ref="G23:G25"/>
    <mergeCell ref="H42:J42"/>
    <mergeCell ref="H43:J43"/>
    <mergeCell ref="A13:K15"/>
    <mergeCell ref="D2:G2"/>
    <mergeCell ref="D5:G5"/>
    <mergeCell ref="A7:I7"/>
    <mergeCell ref="J7:K7"/>
    <mergeCell ref="A9:K11"/>
    <mergeCell ref="A17:K19"/>
    <mergeCell ref="C21:C22"/>
    <mergeCell ref="D21:D22"/>
    <mergeCell ref="E21:F21"/>
    <mergeCell ref="G21:G22"/>
    <mergeCell ref="H21:H22"/>
    <mergeCell ref="I21:J22"/>
    <mergeCell ref="I26:J28"/>
  </mergeCells>
  <hyperlinks>
    <hyperlink ref="E45" r:id="rId1" xr:uid="{00000000-0004-0000-05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50" max="1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20377-69E5-436C-9CCE-7655D6A83C59}">
  <dimension ref="A1:T121"/>
  <sheetViews>
    <sheetView view="pageBreakPreview" topLeftCell="A12" zoomScale="130" zoomScaleNormal="100" zoomScaleSheetLayoutView="130" workbookViewId="0">
      <selection activeCell="F51" sqref="F51:I51"/>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3.85546875" customWidth="1"/>
    <col min="12" max="12" width="88.42578125" customWidth="1"/>
  </cols>
  <sheetData>
    <row r="1" spans="1:11" ht="19.899999999999999" customHeight="1" x14ac:dyDescent="0.35">
      <c r="A1" s="112"/>
      <c r="B1" s="112"/>
      <c r="C1" s="112"/>
      <c r="D1" s="112"/>
      <c r="E1" s="112"/>
      <c r="F1" s="112"/>
      <c r="G1" s="112"/>
      <c r="H1" s="112"/>
      <c r="I1" s="112"/>
      <c r="J1" s="112"/>
      <c r="K1" s="112"/>
    </row>
    <row r="2" spans="1:11" ht="28.9" customHeight="1" x14ac:dyDescent="0.5">
      <c r="A2" s="1"/>
      <c r="B2" s="113"/>
      <c r="C2" s="113"/>
      <c r="D2" s="611" t="s">
        <v>51</v>
      </c>
      <c r="E2" s="611"/>
      <c r="F2" s="611"/>
      <c r="G2" s="611"/>
      <c r="H2" s="113"/>
      <c r="I2" s="113"/>
      <c r="J2" s="113"/>
      <c r="K2" s="113"/>
    </row>
    <row r="3" spans="1:11" ht="14.45" hidden="1" customHeight="1" x14ac:dyDescent="0.5">
      <c r="A3" s="1"/>
      <c r="B3" s="1"/>
      <c r="C3" s="1"/>
      <c r="D3" s="250"/>
      <c r="E3" s="250"/>
      <c r="F3" s="250"/>
      <c r="G3" s="250"/>
      <c r="H3" s="1"/>
      <c r="I3" s="1"/>
      <c r="J3" s="1"/>
      <c r="K3" s="1"/>
    </row>
    <row r="4" spans="1:11" ht="0.6" customHeight="1" x14ac:dyDescent="0.5">
      <c r="A4" s="1"/>
      <c r="B4" s="1"/>
      <c r="C4" s="1"/>
      <c r="D4" s="250"/>
      <c r="E4" s="250"/>
      <c r="F4" s="250"/>
      <c r="G4" s="250"/>
      <c r="H4" s="1"/>
      <c r="I4" s="1"/>
      <c r="J4" s="1"/>
      <c r="K4" s="1"/>
    </row>
    <row r="5" spans="1:11" ht="33.6" customHeight="1" x14ac:dyDescent="0.5">
      <c r="A5" s="1"/>
      <c r="B5" s="1"/>
      <c r="C5" s="1"/>
      <c r="D5" s="611" t="s">
        <v>52</v>
      </c>
      <c r="E5" s="611"/>
      <c r="F5" s="611"/>
      <c r="G5" s="611"/>
      <c r="H5" s="1"/>
      <c r="I5" s="1"/>
      <c r="J5" s="1"/>
      <c r="K5" s="1"/>
    </row>
    <row r="6" spans="1:11" ht="24.6" customHeight="1" x14ac:dyDescent="0.25">
      <c r="A6" s="1"/>
      <c r="B6" s="1"/>
      <c r="C6" s="1"/>
      <c r="D6" s="1"/>
      <c r="E6" s="1"/>
      <c r="F6" s="1"/>
      <c r="G6" s="1"/>
      <c r="H6" s="1"/>
      <c r="I6" s="1"/>
      <c r="J6" s="1"/>
      <c r="K6" s="1"/>
    </row>
    <row r="7" spans="1:11" ht="24.75" x14ac:dyDescent="0.5">
      <c r="A7" s="603" t="s">
        <v>91</v>
      </c>
      <c r="B7" s="603"/>
      <c r="C7" s="603"/>
      <c r="D7" s="603"/>
      <c r="E7" s="603"/>
      <c r="F7" s="603"/>
      <c r="G7" s="603"/>
      <c r="H7" s="603"/>
      <c r="I7" s="603"/>
      <c r="J7" s="612">
        <v>2023</v>
      </c>
      <c r="K7" s="612"/>
    </row>
    <row r="8" spans="1:11" ht="0.6" customHeight="1" x14ac:dyDescent="0.25">
      <c r="A8" s="1"/>
      <c r="B8" s="1"/>
      <c r="C8" s="1"/>
      <c r="D8" s="1"/>
      <c r="E8" s="1"/>
      <c r="F8" s="1"/>
      <c r="G8" s="1"/>
      <c r="H8" s="1"/>
      <c r="I8" s="1"/>
      <c r="J8" s="1"/>
      <c r="K8" s="1"/>
    </row>
    <row r="9" spans="1:11" ht="16.149999999999999" customHeight="1" x14ac:dyDescent="0.25">
      <c r="A9" s="610" t="s">
        <v>93</v>
      </c>
      <c r="B9" s="610"/>
      <c r="C9" s="610"/>
      <c r="D9" s="610"/>
      <c r="E9" s="610"/>
      <c r="F9" s="610"/>
      <c r="G9" s="610"/>
      <c r="H9" s="610"/>
      <c r="I9" s="610"/>
      <c r="J9" s="610"/>
      <c r="K9" s="610"/>
    </row>
    <row r="10" spans="1:11" ht="24.6" customHeight="1" x14ac:dyDescent="0.25">
      <c r="A10" s="610"/>
      <c r="B10" s="610"/>
      <c r="C10" s="610"/>
      <c r="D10" s="610"/>
      <c r="E10" s="610"/>
      <c r="F10" s="610"/>
      <c r="G10" s="610"/>
      <c r="H10" s="610"/>
      <c r="I10" s="610"/>
      <c r="J10" s="610"/>
      <c r="K10" s="610"/>
    </row>
    <row r="11" spans="1:11" ht="20.45" customHeight="1" x14ac:dyDescent="0.25">
      <c r="A11" s="610"/>
      <c r="B11" s="610"/>
      <c r="C11" s="610"/>
      <c r="D11" s="610"/>
      <c r="E11" s="610"/>
      <c r="F11" s="610"/>
      <c r="G11" s="610"/>
      <c r="H11" s="610"/>
      <c r="I11" s="610"/>
      <c r="J11" s="610"/>
      <c r="K11" s="610"/>
    </row>
    <row r="12" spans="1:11" ht="133.9" customHeight="1" x14ac:dyDescent="0.25">
      <c r="A12" s="251"/>
      <c r="B12" s="251"/>
      <c r="C12" s="251"/>
      <c r="D12" s="251"/>
      <c r="E12" s="251"/>
      <c r="F12" s="251"/>
      <c r="G12" s="251"/>
      <c r="H12" s="251"/>
      <c r="I12" s="251"/>
      <c r="J12" s="251"/>
      <c r="K12" s="251"/>
    </row>
    <row r="13" spans="1:11" ht="14.45" customHeight="1" x14ac:dyDescent="0.25">
      <c r="A13" s="610" t="s">
        <v>101</v>
      </c>
      <c r="B13" s="610"/>
      <c r="C13" s="610"/>
      <c r="D13" s="610"/>
      <c r="E13" s="610"/>
      <c r="F13" s="610"/>
      <c r="G13" s="610"/>
      <c r="H13" s="610"/>
      <c r="I13" s="610"/>
      <c r="J13" s="610"/>
      <c r="K13" s="610"/>
    </row>
    <row r="14" spans="1:11" ht="14.45" customHeight="1" x14ac:dyDescent="0.25">
      <c r="A14" s="610"/>
      <c r="B14" s="610"/>
      <c r="C14" s="610"/>
      <c r="D14" s="610"/>
      <c r="E14" s="610"/>
      <c r="F14" s="610"/>
      <c r="G14" s="610"/>
      <c r="H14" s="610"/>
      <c r="I14" s="610"/>
      <c r="J14" s="610"/>
      <c r="K14" s="610"/>
    </row>
    <row r="15" spans="1:11" ht="18.600000000000001" customHeight="1" x14ac:dyDescent="0.25">
      <c r="A15" s="610"/>
      <c r="B15" s="610"/>
      <c r="C15" s="610"/>
      <c r="D15" s="610"/>
      <c r="E15" s="610"/>
      <c r="F15" s="610"/>
      <c r="G15" s="610"/>
      <c r="H15" s="610"/>
      <c r="I15" s="610"/>
      <c r="J15" s="610"/>
      <c r="K15" s="610"/>
    </row>
    <row r="16" spans="1:11" ht="5.45" customHeight="1" x14ac:dyDescent="0.25">
      <c r="A16" s="251"/>
      <c r="B16" s="251"/>
      <c r="C16" s="251"/>
      <c r="D16" s="251"/>
      <c r="E16" s="251"/>
      <c r="F16" s="251"/>
      <c r="G16" s="251"/>
      <c r="H16" s="251"/>
      <c r="I16" s="251"/>
      <c r="J16" s="251"/>
      <c r="K16" s="251"/>
    </row>
    <row r="17" spans="1:11" ht="15" customHeight="1" x14ac:dyDescent="0.25">
      <c r="A17" s="610" t="s">
        <v>85</v>
      </c>
      <c r="B17" s="610"/>
      <c r="C17" s="610"/>
      <c r="D17" s="610"/>
      <c r="E17" s="610"/>
      <c r="F17" s="610"/>
      <c r="G17" s="610"/>
      <c r="H17" s="610"/>
      <c r="I17" s="610"/>
      <c r="J17" s="610"/>
      <c r="K17" s="610"/>
    </row>
    <row r="18" spans="1:11" ht="16.149999999999999" customHeight="1" x14ac:dyDescent="0.25">
      <c r="A18" s="610"/>
      <c r="B18" s="610"/>
      <c r="C18" s="610"/>
      <c r="D18" s="610"/>
      <c r="E18" s="610"/>
      <c r="F18" s="610"/>
      <c r="G18" s="610"/>
      <c r="H18" s="610"/>
      <c r="I18" s="610"/>
      <c r="J18" s="610"/>
      <c r="K18" s="610"/>
    </row>
    <row r="19" spans="1:11" ht="17.45" customHeight="1" x14ac:dyDescent="0.25">
      <c r="A19" s="610"/>
      <c r="B19" s="610"/>
      <c r="C19" s="610"/>
      <c r="D19" s="610"/>
      <c r="E19" s="610"/>
      <c r="F19" s="610"/>
      <c r="G19" s="610"/>
      <c r="H19" s="610"/>
      <c r="I19" s="610"/>
      <c r="J19" s="610"/>
      <c r="K19" s="610"/>
    </row>
    <row r="20" spans="1:11" ht="6" customHeight="1" x14ac:dyDescent="0.25">
      <c r="A20" s="251"/>
      <c r="B20" s="251"/>
      <c r="C20" s="251"/>
      <c r="D20" s="251"/>
      <c r="E20" s="251"/>
      <c r="F20" s="251"/>
      <c r="G20" s="251"/>
      <c r="H20" s="251"/>
      <c r="I20" s="251"/>
      <c r="J20" s="251"/>
      <c r="K20" s="251"/>
    </row>
    <row r="21" spans="1:11" ht="17.45" customHeight="1" x14ac:dyDescent="0.25">
      <c r="A21" s="610" t="s">
        <v>183</v>
      </c>
      <c r="B21" s="610"/>
      <c r="C21" s="610"/>
      <c r="D21" s="610"/>
      <c r="E21" s="610"/>
      <c r="F21" s="610"/>
      <c r="G21" s="610"/>
      <c r="H21" s="610"/>
      <c r="I21" s="610"/>
      <c r="J21" s="610"/>
      <c r="K21" s="610"/>
    </row>
    <row r="22" spans="1:11" ht="29.45" customHeight="1" x14ac:dyDescent="0.25">
      <c r="A22" s="610"/>
      <c r="B22" s="610"/>
      <c r="C22" s="610"/>
      <c r="D22" s="610"/>
      <c r="E22" s="610"/>
      <c r="F22" s="610"/>
      <c r="G22" s="610"/>
      <c r="H22" s="610"/>
      <c r="I22" s="610"/>
      <c r="J22" s="610"/>
      <c r="K22" s="610"/>
    </row>
    <row r="23" spans="1:11" ht="109.9" customHeight="1" x14ac:dyDescent="0.25">
      <c r="A23" s="251"/>
      <c r="B23" s="251"/>
      <c r="C23" s="251"/>
      <c r="D23" s="251"/>
      <c r="E23" s="251"/>
      <c r="F23" s="251"/>
      <c r="G23" s="251"/>
      <c r="H23" s="251"/>
      <c r="I23" s="251"/>
      <c r="J23" s="251"/>
      <c r="K23" s="251"/>
    </row>
    <row r="24" spans="1:11" ht="22.15" customHeight="1" x14ac:dyDescent="0.25">
      <c r="A24" s="1"/>
      <c r="B24" s="1"/>
      <c r="C24" s="1"/>
      <c r="D24" s="1"/>
      <c r="E24" s="1"/>
      <c r="F24" s="1"/>
      <c r="G24" s="1"/>
      <c r="H24" s="1"/>
      <c r="I24" s="1"/>
      <c r="J24" s="1"/>
      <c r="K24" s="1"/>
    </row>
    <row r="25" spans="1:11" ht="18.600000000000001" customHeight="1" x14ac:dyDescent="0.25">
      <c r="A25" s="1"/>
      <c r="B25" s="1"/>
      <c r="C25" s="548" t="s">
        <v>33</v>
      </c>
      <c r="D25" s="548" t="s">
        <v>32</v>
      </c>
      <c r="E25" s="548" t="s">
        <v>53</v>
      </c>
      <c r="F25" s="548"/>
      <c r="G25" s="548" t="s">
        <v>54</v>
      </c>
      <c r="H25" s="548" t="s">
        <v>1</v>
      </c>
      <c r="I25" s="549" t="s">
        <v>21</v>
      </c>
      <c r="J25" s="549"/>
      <c r="K25" s="1"/>
    </row>
    <row r="26" spans="1:11" ht="18.600000000000001" customHeight="1" x14ac:dyDescent="0.25">
      <c r="A26" s="1"/>
      <c r="B26" s="1"/>
      <c r="C26" s="548"/>
      <c r="D26" s="548"/>
      <c r="E26" s="96" t="s">
        <v>47</v>
      </c>
      <c r="F26" s="96" t="s">
        <v>48</v>
      </c>
      <c r="G26" s="548"/>
      <c r="H26" s="548"/>
      <c r="I26" s="550"/>
      <c r="J26" s="550"/>
      <c r="K26" s="1"/>
    </row>
    <row r="27" spans="1:11" ht="15" customHeight="1" x14ac:dyDescent="0.25">
      <c r="A27" s="1"/>
      <c r="B27" s="1"/>
      <c r="C27" s="538" t="s">
        <v>274</v>
      </c>
      <c r="D27" s="539">
        <v>950</v>
      </c>
      <c r="E27" s="593">
        <v>50</v>
      </c>
      <c r="F27" s="596">
        <v>100</v>
      </c>
      <c r="G27" s="606" t="s">
        <v>83</v>
      </c>
      <c r="H27" s="604" t="s">
        <v>88</v>
      </c>
      <c r="I27" s="540" t="s">
        <v>82</v>
      </c>
      <c r="J27" s="541"/>
      <c r="K27" s="1"/>
    </row>
    <row r="28" spans="1:11" ht="15.6" customHeight="1" x14ac:dyDescent="0.25">
      <c r="A28" s="1"/>
      <c r="B28" s="1"/>
      <c r="C28" s="538"/>
      <c r="D28" s="539"/>
      <c r="E28" s="594"/>
      <c r="F28" s="597"/>
      <c r="G28" s="607"/>
      <c r="H28" s="605"/>
      <c r="I28" s="542"/>
      <c r="J28" s="543"/>
      <c r="K28" s="1"/>
    </row>
    <row r="29" spans="1:11" ht="15" customHeight="1" x14ac:dyDescent="0.25">
      <c r="A29" s="1"/>
      <c r="B29" s="1"/>
      <c r="C29" s="538"/>
      <c r="D29" s="539"/>
      <c r="E29" s="595"/>
      <c r="F29" s="598"/>
      <c r="G29" s="607"/>
      <c r="H29" s="605"/>
      <c r="I29" s="542"/>
      <c r="J29" s="543"/>
      <c r="K29" s="1"/>
    </row>
    <row r="30" spans="1:11" ht="15" customHeight="1" x14ac:dyDescent="0.25">
      <c r="A30" s="1"/>
      <c r="B30" s="1"/>
      <c r="C30" s="529" t="s">
        <v>271</v>
      </c>
      <c r="D30" s="530">
        <v>3800</v>
      </c>
      <c r="E30" s="587">
        <v>50</v>
      </c>
      <c r="F30" s="590">
        <v>100</v>
      </c>
      <c r="G30" s="607"/>
      <c r="H30" s="605"/>
      <c r="I30" s="542"/>
      <c r="J30" s="543"/>
      <c r="K30" s="1"/>
    </row>
    <row r="31" spans="1:11" ht="13.15" customHeight="1" x14ac:dyDescent="0.25">
      <c r="A31" s="1"/>
      <c r="B31" s="1"/>
      <c r="C31" s="529"/>
      <c r="D31" s="530"/>
      <c r="E31" s="588"/>
      <c r="F31" s="591"/>
      <c r="G31" s="607"/>
      <c r="H31" s="605"/>
      <c r="I31" s="542"/>
      <c r="J31" s="543"/>
      <c r="K31" s="1"/>
    </row>
    <row r="32" spans="1:11" ht="12" customHeight="1" x14ac:dyDescent="0.25">
      <c r="A32" s="1"/>
      <c r="B32" s="1"/>
      <c r="C32" s="529"/>
      <c r="D32" s="530"/>
      <c r="E32" s="589"/>
      <c r="F32" s="592"/>
      <c r="G32" s="607"/>
      <c r="H32" s="605"/>
      <c r="I32" s="542"/>
      <c r="J32" s="543"/>
      <c r="K32" s="1"/>
    </row>
    <row r="33" spans="1:13" ht="15" customHeight="1" x14ac:dyDescent="0.25">
      <c r="A33" s="1"/>
      <c r="B33" s="1"/>
      <c r="C33" s="538" t="s">
        <v>270</v>
      </c>
      <c r="D33" s="539">
        <v>6300</v>
      </c>
      <c r="E33" s="593">
        <v>100</v>
      </c>
      <c r="F33" s="596">
        <v>250</v>
      </c>
      <c r="G33" s="607"/>
      <c r="H33" s="605"/>
      <c r="I33" s="542"/>
      <c r="J33" s="543"/>
      <c r="K33" s="1"/>
    </row>
    <row r="34" spans="1:13" ht="12" customHeight="1" x14ac:dyDescent="0.25">
      <c r="A34" s="1"/>
      <c r="B34" s="1"/>
      <c r="C34" s="538"/>
      <c r="D34" s="539"/>
      <c r="E34" s="594"/>
      <c r="F34" s="597"/>
      <c r="G34" s="607"/>
      <c r="H34" s="605"/>
      <c r="I34" s="542"/>
      <c r="J34" s="543"/>
      <c r="K34" s="1"/>
    </row>
    <row r="35" spans="1:13" ht="15" customHeight="1" x14ac:dyDescent="0.25">
      <c r="A35" s="1"/>
      <c r="B35" s="1"/>
      <c r="C35" s="538"/>
      <c r="D35" s="539"/>
      <c r="E35" s="595"/>
      <c r="F35" s="598"/>
      <c r="G35" s="607"/>
      <c r="H35" s="605"/>
      <c r="I35" s="542"/>
      <c r="J35" s="543"/>
      <c r="K35" s="1"/>
    </row>
    <row r="36" spans="1:13" ht="15" customHeight="1" x14ac:dyDescent="0.25">
      <c r="A36" s="1"/>
      <c r="B36" s="1"/>
      <c r="C36" s="529" t="s">
        <v>86</v>
      </c>
      <c r="D36" s="530">
        <v>3980</v>
      </c>
      <c r="E36" s="587">
        <v>100</v>
      </c>
      <c r="F36" s="590">
        <v>200</v>
      </c>
      <c r="G36" s="607"/>
      <c r="H36" s="605"/>
      <c r="I36" s="542"/>
      <c r="J36" s="543"/>
      <c r="K36" s="1"/>
    </row>
    <row r="37" spans="1:13" ht="15" customHeight="1" x14ac:dyDescent="0.25">
      <c r="A37" s="1"/>
      <c r="B37" s="1"/>
      <c r="C37" s="529"/>
      <c r="D37" s="530"/>
      <c r="E37" s="588"/>
      <c r="F37" s="591"/>
      <c r="G37" s="607"/>
      <c r="H37" s="605"/>
      <c r="I37" s="542"/>
      <c r="J37" s="543"/>
      <c r="K37" s="1"/>
    </row>
    <row r="38" spans="1:13" ht="11.45" customHeight="1" x14ac:dyDescent="0.25">
      <c r="A38" s="1"/>
      <c r="B38" s="1"/>
      <c r="C38" s="529"/>
      <c r="D38" s="530"/>
      <c r="E38" s="589"/>
      <c r="F38" s="592"/>
      <c r="G38" s="607"/>
      <c r="H38" s="605"/>
      <c r="I38" s="542"/>
      <c r="J38" s="543"/>
      <c r="K38" s="1"/>
    </row>
    <row r="39" spans="1:13" ht="15" customHeight="1" x14ac:dyDescent="0.25">
      <c r="A39" s="1"/>
      <c r="B39" s="1"/>
      <c r="C39" s="538" t="s">
        <v>87</v>
      </c>
      <c r="D39" s="539">
        <v>7280</v>
      </c>
      <c r="E39" s="593">
        <v>100</v>
      </c>
      <c r="F39" s="596">
        <v>200</v>
      </c>
      <c r="G39" s="607"/>
      <c r="H39" s="605"/>
      <c r="I39" s="542"/>
      <c r="J39" s="543"/>
      <c r="K39" s="1"/>
    </row>
    <row r="40" spans="1:13" ht="5.45" customHeight="1" x14ac:dyDescent="0.25">
      <c r="A40" s="1"/>
      <c r="B40" s="1"/>
      <c r="C40" s="538"/>
      <c r="D40" s="539"/>
      <c r="E40" s="594"/>
      <c r="F40" s="597"/>
      <c r="G40" s="607"/>
      <c r="H40" s="605"/>
      <c r="I40" s="542"/>
      <c r="J40" s="543"/>
      <c r="K40" s="1"/>
    </row>
    <row r="41" spans="1:13" ht="10.9" customHeight="1" x14ac:dyDescent="0.25">
      <c r="A41" s="1"/>
      <c r="B41" s="1"/>
      <c r="C41" s="538"/>
      <c r="D41" s="539"/>
      <c r="E41" s="595"/>
      <c r="F41" s="598"/>
      <c r="G41" s="607"/>
      <c r="H41" s="605"/>
      <c r="I41" s="542"/>
      <c r="J41" s="543"/>
      <c r="K41" s="1"/>
    </row>
    <row r="42" spans="1:13" ht="15" customHeight="1" x14ac:dyDescent="0.25">
      <c r="A42" s="1"/>
      <c r="B42" s="1"/>
      <c r="C42" s="529"/>
      <c r="D42" s="609"/>
      <c r="E42" s="587"/>
      <c r="F42" s="590"/>
      <c r="G42" s="607"/>
      <c r="H42" s="599"/>
      <c r="I42" s="542"/>
      <c r="J42" s="543"/>
      <c r="K42" s="1"/>
    </row>
    <row r="43" spans="1:13" ht="0.6" customHeight="1" x14ac:dyDescent="0.25">
      <c r="A43" s="1"/>
      <c r="B43" s="1"/>
      <c r="C43" s="529"/>
      <c r="D43" s="609"/>
      <c r="E43" s="588"/>
      <c r="F43" s="591"/>
      <c r="G43" s="607"/>
      <c r="H43" s="600"/>
      <c r="I43" s="542"/>
      <c r="J43" s="543"/>
      <c r="K43" s="1"/>
    </row>
    <row r="44" spans="1:13" ht="15" customHeight="1" x14ac:dyDescent="0.25">
      <c r="A44" s="1"/>
      <c r="B44" s="1"/>
      <c r="C44" s="529"/>
      <c r="D44" s="609"/>
      <c r="E44" s="589"/>
      <c r="F44" s="592"/>
      <c r="G44" s="608"/>
      <c r="H44" s="601"/>
      <c r="I44" s="585"/>
      <c r="J44" s="586"/>
      <c r="K44" s="1"/>
    </row>
    <row r="45" spans="1:13" ht="15.6" customHeight="1" x14ac:dyDescent="0.25">
      <c r="A45" s="1"/>
      <c r="C45" s="602" t="s">
        <v>269</v>
      </c>
      <c r="D45" s="602"/>
      <c r="E45" s="602"/>
      <c r="F45" s="602"/>
      <c r="G45" s="602"/>
      <c r="H45" s="602"/>
      <c r="I45" s="602"/>
      <c r="J45" s="602"/>
      <c r="K45" s="602"/>
      <c r="L45" s="252"/>
      <c r="M45" s="252"/>
    </row>
    <row r="46" spans="1:13" ht="4.9000000000000004" customHeight="1" x14ac:dyDescent="0.25">
      <c r="A46" s="1"/>
      <c r="B46" s="1"/>
      <c r="C46" s="185"/>
      <c r="D46" s="3"/>
      <c r="E46" s="186"/>
      <c r="F46" s="187"/>
      <c r="G46" s="188"/>
      <c r="H46" s="188"/>
      <c r="I46" s="188"/>
      <c r="J46" s="1"/>
      <c r="K46" s="1"/>
    </row>
    <row r="47" spans="1:13" ht="23.45" customHeight="1" x14ac:dyDescent="0.5">
      <c r="A47" s="603" t="s">
        <v>92</v>
      </c>
      <c r="B47" s="603"/>
      <c r="C47" s="603"/>
      <c r="D47" s="603"/>
      <c r="E47" s="603"/>
      <c r="F47" s="603"/>
      <c r="G47" s="603"/>
      <c r="H47" s="603"/>
      <c r="I47" s="603"/>
      <c r="J47" s="1"/>
      <c r="K47" s="1"/>
    </row>
    <row r="48" spans="1:13" ht="3.6" customHeight="1" x14ac:dyDescent="0.5">
      <c r="A48" s="253"/>
      <c r="B48" s="253"/>
      <c r="C48" s="253"/>
      <c r="D48" s="253"/>
      <c r="E48" s="253"/>
      <c r="F48" s="253"/>
      <c r="G48" s="253"/>
      <c r="H48" s="253"/>
      <c r="I48" s="253"/>
      <c r="J48" s="1"/>
      <c r="K48" s="1"/>
    </row>
    <row r="49" spans="1:20" ht="56.45" customHeight="1" x14ac:dyDescent="0.25">
      <c r="A49" s="1"/>
      <c r="B49" s="1"/>
      <c r="C49" s="583" t="s">
        <v>94</v>
      </c>
      <c r="D49" s="583"/>
      <c r="E49" s="583"/>
      <c r="F49" s="583"/>
      <c r="G49" s="583"/>
      <c r="H49" s="583"/>
      <c r="I49" s="583"/>
      <c r="J49" s="583"/>
      <c r="K49" s="583"/>
    </row>
    <row r="50" spans="1:20" ht="13.9" customHeight="1" x14ac:dyDescent="0.25">
      <c r="A50" s="1"/>
      <c r="B50" s="1"/>
      <c r="C50" s="1"/>
      <c r="D50" s="1"/>
      <c r="E50" s="1"/>
      <c r="F50" s="1"/>
      <c r="G50" s="1"/>
      <c r="H50" s="1"/>
      <c r="I50" s="1"/>
      <c r="J50" s="1"/>
      <c r="K50" s="1"/>
    </row>
    <row r="51" spans="1:20" ht="18.600000000000001" customHeight="1" x14ac:dyDescent="0.25">
      <c r="A51" s="500" t="s">
        <v>89</v>
      </c>
      <c r="B51" s="501"/>
      <c r="C51" s="501"/>
      <c r="D51" s="502"/>
      <c r="E51" s="66" t="s">
        <v>16</v>
      </c>
      <c r="F51" s="504"/>
      <c r="G51" s="504"/>
      <c r="H51" s="504"/>
      <c r="I51" s="504"/>
      <c r="J51" s="80"/>
      <c r="K51" s="81"/>
      <c r="L51" s="21"/>
      <c r="M51">
        <v>5</v>
      </c>
      <c r="N51">
        <v>7</v>
      </c>
      <c r="O51">
        <v>8</v>
      </c>
      <c r="P51">
        <v>10</v>
      </c>
      <c r="Q51">
        <v>12</v>
      </c>
    </row>
    <row r="52" spans="1:20" ht="4.1500000000000004" customHeight="1" x14ac:dyDescent="0.25">
      <c r="A52" s="69"/>
      <c r="B52" s="23"/>
      <c r="C52" s="23"/>
      <c r="D52" s="23"/>
      <c r="E52" s="23"/>
      <c r="F52" s="23"/>
      <c r="G52" s="23"/>
      <c r="H52" s="23"/>
      <c r="I52" s="254"/>
      <c r="J52" s="255"/>
      <c r="K52" s="71"/>
      <c r="L52" s="21"/>
    </row>
    <row r="53" spans="1:20" x14ac:dyDescent="0.25">
      <c r="A53" s="69"/>
      <c r="B53" s="23" t="s">
        <v>23</v>
      </c>
      <c r="C53" s="23"/>
      <c r="D53" s="23"/>
      <c r="E53" s="23"/>
      <c r="F53" s="23"/>
      <c r="G53" s="23"/>
      <c r="H53" s="23"/>
      <c r="I53" s="256"/>
      <c r="J53" s="255" t="s">
        <v>31</v>
      </c>
      <c r="K53" s="71"/>
      <c r="L53" s="21"/>
      <c r="M53" s="9">
        <v>0.2</v>
      </c>
      <c r="N53" s="9">
        <v>0.15</v>
      </c>
      <c r="O53" s="9">
        <v>0.15</v>
      </c>
      <c r="P53" s="9">
        <v>0.12</v>
      </c>
      <c r="Q53" s="10">
        <v>0.1</v>
      </c>
    </row>
    <row r="54" spans="1:20" ht="4.1500000000000004" customHeight="1" x14ac:dyDescent="0.25">
      <c r="A54" s="69"/>
      <c r="B54" s="23"/>
      <c r="C54" s="23"/>
      <c r="D54" s="23"/>
      <c r="E54" s="23"/>
      <c r="F54" s="23"/>
      <c r="G54" s="23"/>
      <c r="H54" s="23"/>
      <c r="I54" s="257"/>
      <c r="J54" s="255"/>
      <c r="K54" s="71"/>
      <c r="L54" s="21"/>
    </row>
    <row r="55" spans="1:20" x14ac:dyDescent="0.25">
      <c r="A55" s="69"/>
      <c r="B55" s="23" t="s">
        <v>28</v>
      </c>
      <c r="C55" s="23"/>
      <c r="D55" s="23"/>
      <c r="E55" s="23"/>
      <c r="F55" s="23"/>
      <c r="G55" s="23"/>
      <c r="H55" s="23"/>
      <c r="I55" s="256"/>
      <c r="J55" s="255" t="s">
        <v>12</v>
      </c>
      <c r="K55" s="71"/>
      <c r="L55" s="21"/>
      <c r="M55" s="303">
        <f>'Déchaumeur Dents'!M58</f>
        <v>0.16435680000000003</v>
      </c>
      <c r="N55" s="303">
        <f>'Déchaumeur Dents'!N58</f>
        <v>0.12594319354910713</v>
      </c>
      <c r="O55" s="303">
        <f>'Déchaumeur Dents'!O58</f>
        <v>0.11818900020214844</v>
      </c>
      <c r="P55" s="303">
        <f>'Déchaumeur Dents'!P58</f>
        <v>9.9199869865413071E-2</v>
      </c>
      <c r="Q55" s="303">
        <f>'Déchaumeur Dents'!Q58</f>
        <v>8.6716554077216679E-2</v>
      </c>
    </row>
    <row r="56" spans="1:20" ht="4.1500000000000004" customHeight="1" x14ac:dyDescent="0.25">
      <c r="A56" s="69"/>
      <c r="B56" s="23"/>
      <c r="C56" s="23"/>
      <c r="D56" s="23"/>
      <c r="E56" s="23"/>
      <c r="F56" s="23"/>
      <c r="G56" s="23"/>
      <c r="H56" s="23"/>
      <c r="I56" s="257"/>
      <c r="J56" s="255"/>
      <c r="K56" s="71"/>
      <c r="L56" s="23"/>
    </row>
    <row r="57" spans="1:20" ht="14.45" customHeight="1" x14ac:dyDescent="0.25">
      <c r="A57" s="69"/>
      <c r="B57" s="23" t="s">
        <v>24</v>
      </c>
      <c r="C57" s="23"/>
      <c r="D57" s="23"/>
      <c r="E57" s="23"/>
      <c r="F57" s="23"/>
      <c r="G57" s="23"/>
      <c r="H57" s="23"/>
      <c r="I57" s="256"/>
      <c r="J57" s="255" t="s">
        <v>4</v>
      </c>
      <c r="K57" s="71"/>
      <c r="L57" s="21"/>
      <c r="T57">
        <v>15</v>
      </c>
    </row>
    <row r="58" spans="1:20" ht="4.1500000000000004" customHeight="1" x14ac:dyDescent="0.25">
      <c r="A58" s="69"/>
      <c r="B58" s="23"/>
      <c r="C58" s="23"/>
      <c r="D58" s="23"/>
      <c r="E58" s="23"/>
      <c r="F58" s="23"/>
      <c r="G58" s="23"/>
      <c r="H58" s="23"/>
      <c r="I58" s="257"/>
      <c r="J58" s="258"/>
      <c r="K58" s="72"/>
      <c r="L58" s="21"/>
    </row>
    <row r="59" spans="1:20" x14ac:dyDescent="0.25">
      <c r="A59" s="69"/>
      <c r="B59" s="23" t="s">
        <v>25</v>
      </c>
      <c r="C59" s="23"/>
      <c r="D59" s="23"/>
      <c r="E59" s="23"/>
      <c r="F59" s="23"/>
      <c r="G59" s="23"/>
      <c r="H59" s="23"/>
      <c r="I59" s="259" t="b">
        <f>IF(I57=7,I55*N55,IF(I57=5,I55*M55,IF(I57=8,I55*O55,IF(I57=10,I55*P55,IF(I57=12,I55*Q55,FALSE)))))</f>
        <v>0</v>
      </c>
      <c r="J59" s="255" t="s">
        <v>3</v>
      </c>
      <c r="K59" s="72"/>
      <c r="L59" s="21"/>
    </row>
    <row r="60" spans="1:20" ht="4.1500000000000004" customHeight="1" x14ac:dyDescent="0.25">
      <c r="A60" s="69"/>
      <c r="B60" s="23"/>
      <c r="C60" s="23"/>
      <c r="D60" s="23"/>
      <c r="E60" s="23"/>
      <c r="F60" s="23"/>
      <c r="G60" s="23"/>
      <c r="H60" s="23"/>
      <c r="I60" s="257"/>
      <c r="J60" s="255"/>
      <c r="K60" s="72"/>
      <c r="L60" s="21"/>
    </row>
    <row r="61" spans="1:20" x14ac:dyDescent="0.25">
      <c r="A61" s="69"/>
      <c r="B61" s="23" t="s">
        <v>26</v>
      </c>
      <c r="C61" s="23"/>
      <c r="D61" s="23"/>
      <c r="E61" s="23"/>
      <c r="F61" s="23"/>
      <c r="G61" s="23"/>
      <c r="H61" s="23"/>
      <c r="I61" s="260" t="e">
        <f>I59/I53</f>
        <v>#DIV/0!</v>
      </c>
      <c r="J61" s="255" t="s">
        <v>5</v>
      </c>
      <c r="K61" s="72"/>
      <c r="L61" s="21"/>
    </row>
    <row r="62" spans="1:20" ht="4.1500000000000004" customHeight="1" x14ac:dyDescent="0.25">
      <c r="A62" s="69"/>
      <c r="B62" s="23"/>
      <c r="C62" s="23"/>
      <c r="D62" s="23"/>
      <c r="E62" s="23"/>
      <c r="F62" s="23"/>
      <c r="G62" s="23"/>
      <c r="H62" s="23"/>
      <c r="I62" s="257"/>
      <c r="J62" s="255"/>
      <c r="K62" s="72"/>
      <c r="L62" s="21"/>
    </row>
    <row r="63" spans="1:20" x14ac:dyDescent="0.25">
      <c r="A63" s="69"/>
      <c r="B63" s="23" t="s">
        <v>84</v>
      </c>
      <c r="C63" s="23"/>
      <c r="D63" s="23"/>
      <c r="E63" s="23"/>
      <c r="F63" s="23"/>
      <c r="G63" s="23"/>
      <c r="H63" s="23"/>
      <c r="I63" s="256"/>
      <c r="J63" s="255" t="s">
        <v>5</v>
      </c>
      <c r="K63" s="72"/>
      <c r="L63" s="21"/>
    </row>
    <row r="64" spans="1:20" ht="4.1500000000000004" customHeight="1" x14ac:dyDescent="0.25">
      <c r="A64" s="69"/>
      <c r="B64" s="23"/>
      <c r="C64" s="23"/>
      <c r="D64" s="23"/>
      <c r="E64" s="23"/>
      <c r="F64" s="23"/>
      <c r="G64" s="23"/>
      <c r="H64" s="23"/>
      <c r="I64" s="261"/>
      <c r="J64" s="255"/>
      <c r="K64" s="72"/>
      <c r="L64" s="21"/>
    </row>
    <row r="65" spans="1:17" ht="18" x14ac:dyDescent="0.25">
      <c r="A65" s="73"/>
      <c r="B65" s="74"/>
      <c r="C65" s="74"/>
      <c r="D65" s="82"/>
      <c r="E65" s="262"/>
      <c r="F65" s="496" t="s">
        <v>30</v>
      </c>
      <c r="G65" s="497"/>
      <c r="H65" s="497"/>
      <c r="I65" s="63">
        <f>IF(I53=0,0,I61+I63)</f>
        <v>0</v>
      </c>
      <c r="J65" s="64" t="s">
        <v>5</v>
      </c>
      <c r="K65" s="65"/>
      <c r="L65" s="21"/>
    </row>
    <row r="66" spans="1:17" ht="3" customHeight="1" x14ac:dyDescent="0.25">
      <c r="A66" s="23"/>
      <c r="B66" s="23"/>
      <c r="C66" s="23"/>
      <c r="D66" s="23"/>
      <c r="E66" s="23"/>
      <c r="F66" s="23"/>
      <c r="G66" s="23"/>
      <c r="H66" s="23"/>
      <c r="I66" s="263"/>
      <c r="J66" s="23"/>
      <c r="K66" s="23"/>
      <c r="L66" s="21"/>
    </row>
    <row r="67" spans="1:17" ht="7.9" customHeight="1" x14ac:dyDescent="0.25">
      <c r="A67" s="23"/>
      <c r="B67" s="23"/>
      <c r="C67" s="23"/>
      <c r="D67" s="23"/>
      <c r="E67" s="23"/>
      <c r="F67" s="23"/>
      <c r="G67" s="23"/>
      <c r="H67" s="23"/>
      <c r="I67" s="263"/>
      <c r="J67" s="23"/>
      <c r="K67" s="23"/>
      <c r="L67" s="21"/>
    </row>
    <row r="68" spans="1:17" ht="21" customHeight="1" x14ac:dyDescent="0.25">
      <c r="A68" s="500" t="s">
        <v>90</v>
      </c>
      <c r="B68" s="501"/>
      <c r="C68" s="501"/>
      <c r="D68" s="502"/>
      <c r="E68" s="66" t="s">
        <v>16</v>
      </c>
      <c r="F68" s="504"/>
      <c r="G68" s="504"/>
      <c r="H68" s="504"/>
      <c r="I68" s="504"/>
      <c r="J68" s="67"/>
      <c r="K68" s="68"/>
      <c r="L68" s="21"/>
      <c r="M68">
        <v>5</v>
      </c>
      <c r="N68">
        <v>7</v>
      </c>
      <c r="O68">
        <v>8</v>
      </c>
      <c r="P68">
        <v>10</v>
      </c>
      <c r="Q68">
        <v>12</v>
      </c>
    </row>
    <row r="69" spans="1:17" ht="4.3499999999999996" customHeight="1" x14ac:dyDescent="0.25">
      <c r="A69" s="69"/>
      <c r="B69" s="23"/>
      <c r="C69" s="23"/>
      <c r="D69" s="23"/>
      <c r="E69" s="23"/>
      <c r="F69" s="23"/>
      <c r="G69" s="23"/>
      <c r="H69" s="23"/>
      <c r="I69" s="23"/>
      <c r="J69" s="261"/>
      <c r="K69" s="70"/>
      <c r="L69" s="21"/>
    </row>
    <row r="70" spans="1:17" ht="14.45" customHeight="1" x14ac:dyDescent="0.25">
      <c r="A70" s="69"/>
      <c r="B70" s="23" t="s">
        <v>23</v>
      </c>
      <c r="C70" s="23"/>
      <c r="D70" s="23"/>
      <c r="E70" s="23"/>
      <c r="F70" s="23"/>
      <c r="G70" s="23"/>
      <c r="H70" s="23"/>
      <c r="I70" s="256"/>
      <c r="J70" s="255" t="s">
        <v>31</v>
      </c>
      <c r="K70" s="71"/>
      <c r="L70" s="21"/>
      <c r="M70" s="9">
        <v>0.2</v>
      </c>
      <c r="N70" s="9">
        <v>0.15</v>
      </c>
      <c r="O70" s="9">
        <v>0.15</v>
      </c>
      <c r="P70" s="9">
        <v>0.12</v>
      </c>
      <c r="Q70" s="10">
        <v>0.1</v>
      </c>
    </row>
    <row r="71" spans="1:17" ht="4.1500000000000004" customHeight="1" x14ac:dyDescent="0.25">
      <c r="A71" s="69"/>
      <c r="B71" s="23"/>
      <c r="C71" s="23"/>
      <c r="D71" s="23"/>
      <c r="E71" s="23"/>
      <c r="F71" s="23"/>
      <c r="G71" s="23"/>
      <c r="H71" s="23"/>
      <c r="I71" s="257"/>
      <c r="J71" s="255"/>
      <c r="K71" s="71"/>
      <c r="L71" s="21"/>
    </row>
    <row r="72" spans="1:17" ht="14.45" customHeight="1" x14ac:dyDescent="0.25">
      <c r="A72" s="69"/>
      <c r="B72" s="23" t="s">
        <v>28</v>
      </c>
      <c r="C72" s="23"/>
      <c r="D72" s="23"/>
      <c r="E72" s="23"/>
      <c r="F72" s="23"/>
      <c r="G72" s="23"/>
      <c r="H72" s="23"/>
      <c r="I72" s="256"/>
      <c r="J72" s="255" t="s">
        <v>12</v>
      </c>
      <c r="K72" s="71"/>
      <c r="L72" s="21"/>
      <c r="M72" s="304">
        <f>'Déchaumeur Dents'!M58</f>
        <v>0.16435680000000003</v>
      </c>
      <c r="N72" s="304">
        <f>'Déchaumeur Dents'!N58</f>
        <v>0.12594319354910713</v>
      </c>
      <c r="O72" s="304">
        <f>'Déchaumeur Dents'!O58</f>
        <v>0.11818900020214844</v>
      </c>
      <c r="P72" s="304">
        <f>'Déchaumeur Dents'!P58</f>
        <v>9.9199869865413071E-2</v>
      </c>
      <c r="Q72" s="304">
        <f>'Déchaumeur Dents'!Q58</f>
        <v>8.6716554077216679E-2</v>
      </c>
    </row>
    <row r="73" spans="1:17" ht="4.1500000000000004" customHeight="1" x14ac:dyDescent="0.25">
      <c r="A73" s="69"/>
      <c r="B73" s="23"/>
      <c r="C73" s="23"/>
      <c r="D73" s="23"/>
      <c r="E73" s="23"/>
      <c r="F73" s="23"/>
      <c r="G73" s="23"/>
      <c r="H73" s="23"/>
      <c r="I73" s="257"/>
      <c r="J73" s="255"/>
      <c r="K73" s="71"/>
      <c r="L73" s="23"/>
    </row>
    <row r="74" spans="1:17" ht="14.45" customHeight="1" x14ac:dyDescent="0.25">
      <c r="A74" s="69"/>
      <c r="B74" s="23" t="s">
        <v>35</v>
      </c>
      <c r="C74" s="23"/>
      <c r="D74" s="23"/>
      <c r="E74" s="23"/>
      <c r="F74" s="23"/>
      <c r="G74" s="23"/>
      <c r="H74" s="23"/>
      <c r="I74" s="256"/>
      <c r="J74" s="255" t="s">
        <v>4</v>
      </c>
      <c r="K74" s="71"/>
      <c r="L74" s="21"/>
    </row>
    <row r="75" spans="1:17" ht="4.1500000000000004" customHeight="1" x14ac:dyDescent="0.25">
      <c r="A75" s="69"/>
      <c r="B75" s="23"/>
      <c r="C75" s="23"/>
      <c r="D75" s="23"/>
      <c r="E75" s="23"/>
      <c r="F75" s="23"/>
      <c r="G75" s="23"/>
      <c r="H75" s="23"/>
      <c r="I75" s="257"/>
      <c r="J75" s="258"/>
      <c r="K75" s="72"/>
      <c r="L75" s="21"/>
    </row>
    <row r="76" spans="1:17" ht="14.45" customHeight="1" x14ac:dyDescent="0.25">
      <c r="A76" s="69"/>
      <c r="B76" s="23" t="s">
        <v>36</v>
      </c>
      <c r="C76" s="23"/>
      <c r="D76" s="23"/>
      <c r="E76" s="23"/>
      <c r="F76" s="23"/>
      <c r="G76" s="23"/>
      <c r="H76" s="23"/>
      <c r="I76" s="259" t="b">
        <f>IF(I74=7,I72*N72,IF(I74=5,I72*M72,IF(I74=8,I72*O72,IF(I74=10,I72*P72,IF(I74=12,I72*Q72,FALSE)))))</f>
        <v>0</v>
      </c>
      <c r="J76" s="255" t="s">
        <v>3</v>
      </c>
      <c r="K76" s="72"/>
      <c r="L76" s="21"/>
    </row>
    <row r="77" spans="1:17" ht="4.1500000000000004" customHeight="1" x14ac:dyDescent="0.25">
      <c r="A77" s="69"/>
      <c r="B77" s="23"/>
      <c r="C77" s="23"/>
      <c r="D77" s="23"/>
      <c r="E77" s="23"/>
      <c r="F77" s="23"/>
      <c r="G77" s="23"/>
      <c r="H77" s="23"/>
      <c r="I77" s="257"/>
      <c r="J77" s="255"/>
      <c r="K77" s="72"/>
      <c r="L77" s="21"/>
    </row>
    <row r="78" spans="1:17" ht="14.45" customHeight="1" x14ac:dyDescent="0.25">
      <c r="A78" s="69"/>
      <c r="B78" s="23" t="s">
        <v>42</v>
      </c>
      <c r="C78" s="23"/>
      <c r="D78" s="23"/>
      <c r="E78" s="23"/>
      <c r="F78" s="23"/>
      <c r="G78" s="23"/>
      <c r="H78" s="23"/>
      <c r="I78" s="260" t="e">
        <f>I76/I70</f>
        <v>#DIV/0!</v>
      </c>
      <c r="J78" s="255" t="s">
        <v>5</v>
      </c>
      <c r="K78" s="72"/>
      <c r="L78" s="21"/>
    </row>
    <row r="79" spans="1:17" ht="4.1500000000000004" customHeight="1" x14ac:dyDescent="0.25">
      <c r="A79" s="69"/>
      <c r="B79" s="23"/>
      <c r="C79" s="23"/>
      <c r="D79" s="23"/>
      <c r="E79" s="23"/>
      <c r="F79" s="23"/>
      <c r="G79" s="23"/>
      <c r="H79" s="23"/>
      <c r="I79" s="257"/>
      <c r="J79" s="255"/>
      <c r="K79" s="72"/>
      <c r="L79" s="21"/>
    </row>
    <row r="80" spans="1:17" ht="14.45" customHeight="1" x14ac:dyDescent="0.25">
      <c r="A80" s="69"/>
      <c r="B80" s="23" t="s">
        <v>84</v>
      </c>
      <c r="C80" s="23"/>
      <c r="D80" s="23"/>
      <c r="E80" s="23"/>
      <c r="F80" s="23"/>
      <c r="G80" s="23"/>
      <c r="H80" s="23"/>
      <c r="I80" s="256"/>
      <c r="J80" s="255" t="s">
        <v>5</v>
      </c>
      <c r="K80" s="72"/>
      <c r="L80" s="21"/>
    </row>
    <row r="81" spans="1:17" ht="4.1500000000000004" customHeight="1" x14ac:dyDescent="0.25">
      <c r="A81" s="69"/>
      <c r="B81" s="23"/>
      <c r="C81" s="23"/>
      <c r="D81" s="23"/>
      <c r="E81" s="23"/>
      <c r="F81" s="23"/>
      <c r="G81" s="23"/>
      <c r="H81" s="23"/>
      <c r="I81" s="261"/>
      <c r="J81" s="255"/>
      <c r="K81" s="72"/>
      <c r="L81" s="21"/>
    </row>
    <row r="82" spans="1:17" ht="18.600000000000001" customHeight="1" x14ac:dyDescent="0.25">
      <c r="A82" s="73"/>
      <c r="B82" s="74"/>
      <c r="C82" s="74"/>
      <c r="D82" s="262"/>
      <c r="E82" s="262"/>
      <c r="F82" s="496" t="s">
        <v>30</v>
      </c>
      <c r="G82" s="497"/>
      <c r="H82" s="497"/>
      <c r="I82" s="63">
        <f>IF(I70=0,0,I78+I80)</f>
        <v>0</v>
      </c>
      <c r="J82" s="64" t="s">
        <v>5</v>
      </c>
      <c r="K82" s="65"/>
      <c r="L82" s="21"/>
    </row>
    <row r="83" spans="1:17" ht="14.45" customHeight="1" x14ac:dyDescent="0.25">
      <c r="A83" s="23"/>
      <c r="B83" s="23"/>
      <c r="C83" s="23"/>
      <c r="D83" s="23"/>
      <c r="E83" s="23"/>
      <c r="F83" s="23"/>
      <c r="G83" s="23"/>
      <c r="H83" s="23"/>
      <c r="I83" s="263"/>
      <c r="J83" s="23"/>
      <c r="K83" s="23"/>
      <c r="L83" s="21"/>
    </row>
    <row r="84" spans="1:17" ht="18.600000000000001" customHeight="1" x14ac:dyDescent="0.25">
      <c r="A84" s="500" t="s">
        <v>102</v>
      </c>
      <c r="B84" s="501"/>
      <c r="C84" s="501"/>
      <c r="D84" s="502"/>
      <c r="E84" s="66" t="s">
        <v>16</v>
      </c>
      <c r="F84" s="504"/>
      <c r="G84" s="504"/>
      <c r="H84" s="504"/>
      <c r="I84" s="504"/>
      <c r="J84" s="67"/>
      <c r="K84" s="68"/>
      <c r="L84" s="21"/>
    </row>
    <row r="85" spans="1:17" ht="4.3499999999999996" customHeight="1" x14ac:dyDescent="0.25">
      <c r="A85" s="69"/>
      <c r="B85" s="23"/>
      <c r="C85" s="23"/>
      <c r="D85" s="23"/>
      <c r="E85" s="23"/>
      <c r="F85" s="23"/>
      <c r="G85" s="23"/>
      <c r="H85" s="23"/>
      <c r="I85" s="23"/>
      <c r="J85" s="261"/>
      <c r="K85" s="70"/>
      <c r="L85" s="21"/>
    </row>
    <row r="86" spans="1:17" ht="14.45" customHeight="1" x14ac:dyDescent="0.25">
      <c r="A86" s="69"/>
      <c r="B86" s="23" t="s">
        <v>23</v>
      </c>
      <c r="C86" s="23"/>
      <c r="D86" s="23"/>
      <c r="E86" s="23"/>
      <c r="F86" s="23"/>
      <c r="G86" s="23"/>
      <c r="H86" s="23"/>
      <c r="I86" s="256"/>
      <c r="J86" s="255" t="s">
        <v>31</v>
      </c>
      <c r="K86" s="71"/>
      <c r="L86" s="21"/>
    </row>
    <row r="87" spans="1:17" ht="4.1500000000000004" customHeight="1" x14ac:dyDescent="0.25">
      <c r="A87" s="69"/>
      <c r="B87" s="23"/>
      <c r="C87" s="23"/>
      <c r="D87" s="23"/>
      <c r="E87" s="23"/>
      <c r="F87" s="23"/>
      <c r="G87" s="23"/>
      <c r="H87" s="23"/>
      <c r="I87" s="257"/>
      <c r="J87" s="255"/>
      <c r="K87" s="71"/>
      <c r="L87" s="21"/>
    </row>
    <row r="88" spans="1:17" ht="14.45" customHeight="1" x14ac:dyDescent="0.25">
      <c r="A88" s="69"/>
      <c r="B88" s="23" t="s">
        <v>28</v>
      </c>
      <c r="C88" s="23"/>
      <c r="D88" s="23"/>
      <c r="E88" s="23"/>
      <c r="F88" s="23"/>
      <c r="G88" s="23"/>
      <c r="H88" s="23"/>
      <c r="I88" s="256"/>
      <c r="J88" s="255" t="s">
        <v>12</v>
      </c>
      <c r="K88" s="71"/>
      <c r="L88" s="21"/>
      <c r="M88" s="304">
        <f>'Déchaumeur Dents'!M58</f>
        <v>0.16435680000000003</v>
      </c>
      <c r="N88" s="304">
        <f>'Déchaumeur Dents'!N58</f>
        <v>0.12594319354910713</v>
      </c>
      <c r="O88" s="304">
        <f>'Déchaumeur Dents'!O58</f>
        <v>0.11818900020214844</v>
      </c>
      <c r="P88" s="304">
        <f>'Déchaumeur Dents'!P58</f>
        <v>9.9199869865413071E-2</v>
      </c>
      <c r="Q88" s="304">
        <f>'Déchaumeur Dents'!Q58</f>
        <v>8.6716554077216679E-2</v>
      </c>
    </row>
    <row r="89" spans="1:17" ht="4.1500000000000004" customHeight="1" x14ac:dyDescent="0.25">
      <c r="A89" s="69"/>
      <c r="B89" s="23"/>
      <c r="C89" s="23"/>
      <c r="D89" s="23"/>
      <c r="E89" s="23"/>
      <c r="F89" s="23"/>
      <c r="G89" s="23"/>
      <c r="H89" s="23"/>
      <c r="I89" s="257"/>
      <c r="J89" s="255"/>
      <c r="K89" s="71"/>
      <c r="L89" s="21"/>
    </row>
    <row r="90" spans="1:17" ht="14.45" customHeight="1" x14ac:dyDescent="0.25">
      <c r="A90" s="69"/>
      <c r="B90" s="23" t="s">
        <v>37</v>
      </c>
      <c r="C90" s="23"/>
      <c r="D90" s="23"/>
      <c r="E90" s="23"/>
      <c r="F90" s="23"/>
      <c r="G90" s="23"/>
      <c r="H90" s="23"/>
      <c r="I90" s="256"/>
      <c r="J90" s="255" t="s">
        <v>4</v>
      </c>
      <c r="K90" s="71"/>
      <c r="L90" s="21"/>
    </row>
    <row r="91" spans="1:17" ht="4.1500000000000004" customHeight="1" x14ac:dyDescent="0.25">
      <c r="A91" s="69"/>
      <c r="B91" s="23"/>
      <c r="C91" s="23"/>
      <c r="D91" s="23"/>
      <c r="E91" s="23"/>
      <c r="F91" s="23"/>
      <c r="G91" s="23"/>
      <c r="H91" s="23"/>
      <c r="I91" s="257"/>
      <c r="J91" s="258"/>
      <c r="K91" s="72"/>
      <c r="L91" s="21"/>
    </row>
    <row r="92" spans="1:17" ht="14.45" customHeight="1" x14ac:dyDescent="0.25">
      <c r="A92" s="69"/>
      <c r="B92" s="23" t="s">
        <v>38</v>
      </c>
      <c r="C92" s="23"/>
      <c r="D92" s="23"/>
      <c r="E92" s="23"/>
      <c r="F92" s="23"/>
      <c r="G92" s="23"/>
      <c r="H92" s="23"/>
      <c r="I92" s="259" t="b">
        <f>IF(I90=7,I88*N88,IF(I90=5,I88*M88,IF(I90=8,I88*O88,IF(I90=10,I88*P88,IF(I90=12,I88*Q88,FALSE)))))</f>
        <v>0</v>
      </c>
      <c r="J92" s="255" t="s">
        <v>3</v>
      </c>
      <c r="K92" s="72"/>
      <c r="L92" s="21"/>
    </row>
    <row r="93" spans="1:17" ht="4.1500000000000004" customHeight="1" x14ac:dyDescent="0.25">
      <c r="A93" s="69"/>
      <c r="B93" s="23"/>
      <c r="C93" s="23"/>
      <c r="D93" s="23"/>
      <c r="E93" s="23"/>
      <c r="F93" s="23"/>
      <c r="G93" s="23"/>
      <c r="H93" s="23"/>
      <c r="I93" s="257"/>
      <c r="J93" s="255"/>
      <c r="K93" s="72"/>
      <c r="L93" s="21"/>
    </row>
    <row r="94" spans="1:17" ht="14.45" customHeight="1" x14ac:dyDescent="0.25">
      <c r="A94" s="69"/>
      <c r="B94" s="23" t="s">
        <v>42</v>
      </c>
      <c r="C94" s="23"/>
      <c r="D94" s="23"/>
      <c r="E94" s="23"/>
      <c r="F94" s="23"/>
      <c r="G94" s="23"/>
      <c r="H94" s="23"/>
      <c r="I94" s="260" t="e">
        <f>I92/I86</f>
        <v>#DIV/0!</v>
      </c>
      <c r="J94" s="255" t="s">
        <v>5</v>
      </c>
      <c r="K94" s="72"/>
      <c r="L94" s="21"/>
    </row>
    <row r="95" spans="1:17" ht="4.1500000000000004" customHeight="1" x14ac:dyDescent="0.25">
      <c r="A95" s="69"/>
      <c r="B95" s="23"/>
      <c r="C95" s="23"/>
      <c r="D95" s="23"/>
      <c r="E95" s="23"/>
      <c r="F95" s="23"/>
      <c r="G95" s="23"/>
      <c r="H95" s="23"/>
      <c r="I95" s="257"/>
      <c r="J95" s="255"/>
      <c r="K95" s="72"/>
      <c r="L95" s="21"/>
    </row>
    <row r="96" spans="1:17" ht="14.45" customHeight="1" x14ac:dyDescent="0.25">
      <c r="A96" s="69"/>
      <c r="B96" s="23" t="s">
        <v>103</v>
      </c>
      <c r="C96" s="23"/>
      <c r="D96" s="23"/>
      <c r="E96" s="23"/>
      <c r="F96" s="23"/>
      <c r="G96" s="23"/>
      <c r="H96" s="23"/>
      <c r="I96" s="256"/>
      <c r="J96" s="255" t="s">
        <v>5</v>
      </c>
      <c r="K96" s="72"/>
      <c r="L96" s="21"/>
    </row>
    <row r="97" spans="1:17" ht="4.1500000000000004" customHeight="1" x14ac:dyDescent="0.25">
      <c r="A97" s="69"/>
      <c r="B97" s="23"/>
      <c r="C97" s="23"/>
      <c r="D97" s="23"/>
      <c r="E97" s="23"/>
      <c r="F97" s="23"/>
      <c r="G97" s="23"/>
      <c r="H97" s="23"/>
      <c r="I97" s="261"/>
      <c r="J97" s="255"/>
      <c r="K97" s="72"/>
      <c r="L97" s="21"/>
    </row>
    <row r="98" spans="1:17" ht="21" customHeight="1" x14ac:dyDescent="0.25">
      <c r="A98" s="73"/>
      <c r="B98" s="74"/>
      <c r="C98" s="74"/>
      <c r="D98" s="264"/>
      <c r="E98" s="262"/>
      <c r="F98" s="496" t="s">
        <v>30</v>
      </c>
      <c r="G98" s="497"/>
      <c r="H98" s="497"/>
      <c r="I98" s="63">
        <f>IF(I86=0,0,I94+I96)</f>
        <v>0</v>
      </c>
      <c r="J98" s="64" t="s">
        <v>5</v>
      </c>
      <c r="K98" s="65"/>
      <c r="L98" s="21"/>
    </row>
    <row r="99" spans="1:17" ht="7.9" customHeight="1" x14ac:dyDescent="0.25">
      <c r="A99" s="23"/>
      <c r="B99" s="23"/>
      <c r="C99" s="23"/>
      <c r="D99" s="23"/>
      <c r="E99" s="23"/>
      <c r="F99" s="23"/>
      <c r="G99" s="23"/>
      <c r="H99" s="23"/>
      <c r="I99" s="263"/>
      <c r="J99" s="23"/>
      <c r="K99" s="23"/>
      <c r="L99" s="21"/>
    </row>
    <row r="100" spans="1:17" ht="10.15" customHeight="1" x14ac:dyDescent="0.5">
      <c r="A100" s="584"/>
      <c r="B100" s="584"/>
      <c r="C100" s="584"/>
      <c r="D100" s="584"/>
      <c r="E100" s="584"/>
      <c r="F100" s="584"/>
      <c r="G100" s="584"/>
      <c r="H100" s="584"/>
      <c r="I100" s="584"/>
      <c r="J100" s="21"/>
      <c r="K100" s="21"/>
      <c r="L100" s="21"/>
    </row>
    <row r="101" spans="1:17" ht="19.899999999999999" customHeight="1" x14ac:dyDescent="0.25">
      <c r="A101" s="500"/>
      <c r="B101" s="501"/>
      <c r="C101" s="501"/>
      <c r="D101" s="502"/>
      <c r="E101" s="66" t="s">
        <v>16</v>
      </c>
      <c r="F101" s="504"/>
      <c r="G101" s="504"/>
      <c r="H101" s="504"/>
      <c r="I101" s="504"/>
      <c r="J101" s="67"/>
      <c r="K101" s="68"/>
      <c r="L101" s="21"/>
    </row>
    <row r="102" spans="1:17" ht="4.1500000000000004" customHeight="1" x14ac:dyDescent="0.25">
      <c r="A102" s="69"/>
      <c r="B102" s="23"/>
      <c r="C102" s="23"/>
      <c r="D102" s="23"/>
      <c r="E102" s="23"/>
      <c r="F102" s="23"/>
      <c r="G102" s="23"/>
      <c r="H102" s="23"/>
      <c r="I102" s="23"/>
      <c r="J102" s="261"/>
      <c r="K102" s="70"/>
      <c r="L102" s="21"/>
    </row>
    <row r="103" spans="1:17" ht="14.45" customHeight="1" x14ac:dyDescent="0.25">
      <c r="A103" s="69"/>
      <c r="B103" s="23" t="s">
        <v>23</v>
      </c>
      <c r="C103" s="23"/>
      <c r="D103" s="23"/>
      <c r="E103" s="23"/>
      <c r="F103" s="23"/>
      <c r="G103" s="23"/>
      <c r="H103" s="23"/>
      <c r="I103" s="256"/>
      <c r="J103" s="255" t="s">
        <v>31</v>
      </c>
      <c r="K103" s="71"/>
      <c r="L103" s="21"/>
    </row>
    <row r="104" spans="1:17" ht="4.1500000000000004" customHeight="1" x14ac:dyDescent="0.25">
      <c r="A104" s="69"/>
      <c r="B104" s="23"/>
      <c r="C104" s="23"/>
      <c r="D104" s="23"/>
      <c r="E104" s="23"/>
      <c r="F104" s="23"/>
      <c r="G104" s="23"/>
      <c r="H104" s="23"/>
      <c r="I104" s="257"/>
      <c r="J104" s="255"/>
      <c r="K104" s="71"/>
      <c r="L104" s="21"/>
    </row>
    <row r="105" spans="1:17" ht="14.45" customHeight="1" x14ac:dyDescent="0.25">
      <c r="A105" s="69"/>
      <c r="B105" s="23" t="s">
        <v>28</v>
      </c>
      <c r="C105" s="23"/>
      <c r="D105" s="23"/>
      <c r="E105" s="23"/>
      <c r="F105" s="23"/>
      <c r="G105" s="23"/>
      <c r="H105" s="23"/>
      <c r="I105" s="256"/>
      <c r="J105" s="255" t="s">
        <v>12</v>
      </c>
      <c r="K105" s="71"/>
      <c r="L105" s="21"/>
      <c r="M105" s="304">
        <f>'Déchaumeur Dents'!M58</f>
        <v>0.16435680000000003</v>
      </c>
      <c r="N105" s="304">
        <f>'Déchaumeur Dents'!N58</f>
        <v>0.12594319354910713</v>
      </c>
      <c r="O105" s="304">
        <f>'Déchaumeur Dents'!O58</f>
        <v>0.11818900020214844</v>
      </c>
      <c r="P105" s="304">
        <f>'Déchaumeur Dents'!P58</f>
        <v>9.9199869865413071E-2</v>
      </c>
      <c r="Q105" s="304">
        <f>'Déchaumeur Dents'!Q58</f>
        <v>8.6716554077216679E-2</v>
      </c>
    </row>
    <row r="106" spans="1:17" ht="4.1500000000000004" customHeight="1" x14ac:dyDescent="0.25">
      <c r="A106" s="69"/>
      <c r="B106" s="23"/>
      <c r="C106" s="23"/>
      <c r="D106" s="23"/>
      <c r="E106" s="23"/>
      <c r="F106" s="23"/>
      <c r="G106" s="23"/>
      <c r="H106" s="23"/>
      <c r="I106" s="257"/>
      <c r="J106" s="255"/>
      <c r="K106" s="71"/>
      <c r="L106" s="21"/>
    </row>
    <row r="107" spans="1:17" ht="14.45" customHeight="1" x14ac:dyDescent="0.25">
      <c r="A107" s="69"/>
      <c r="B107" s="23" t="s">
        <v>37</v>
      </c>
      <c r="C107" s="23"/>
      <c r="D107" s="23"/>
      <c r="E107" s="23"/>
      <c r="F107" s="23"/>
      <c r="G107" s="23"/>
      <c r="H107" s="23"/>
      <c r="I107" s="256"/>
      <c r="J107" s="255" t="s">
        <v>4</v>
      </c>
      <c r="K107" s="71"/>
      <c r="L107" s="21"/>
    </row>
    <row r="108" spans="1:17" ht="4.1500000000000004" customHeight="1" x14ac:dyDescent="0.25">
      <c r="A108" s="69"/>
      <c r="B108" s="23"/>
      <c r="C108" s="23"/>
      <c r="D108" s="23"/>
      <c r="E108" s="23"/>
      <c r="F108" s="23"/>
      <c r="G108" s="23"/>
      <c r="H108" s="23"/>
      <c r="I108" s="257"/>
      <c r="J108" s="258"/>
      <c r="K108" s="72"/>
      <c r="L108" s="21"/>
    </row>
    <row r="109" spans="1:17" ht="14.45" customHeight="1" x14ac:dyDescent="0.25">
      <c r="A109" s="69"/>
      <c r="B109" s="23" t="s">
        <v>38</v>
      </c>
      <c r="C109" s="23"/>
      <c r="D109" s="23"/>
      <c r="E109" s="23"/>
      <c r="F109" s="23"/>
      <c r="G109" s="23"/>
      <c r="H109" s="23"/>
      <c r="I109" s="259" t="b">
        <f>IF(I107=7,I105*N105,IF(I107=5,I105*M105,IF(I107=8,I105*O105,IF(I107=10,I105*P105,IF(I107=12,I105*Q105,FALSE)))))</f>
        <v>0</v>
      </c>
      <c r="J109" s="255" t="s">
        <v>3</v>
      </c>
      <c r="K109" s="72"/>
      <c r="L109" s="21"/>
    </row>
    <row r="110" spans="1:17" ht="4.1500000000000004" customHeight="1" x14ac:dyDescent="0.25">
      <c r="A110" s="69"/>
      <c r="B110" s="23"/>
      <c r="C110" s="23"/>
      <c r="D110" s="23"/>
      <c r="E110" s="23"/>
      <c r="F110" s="23"/>
      <c r="G110" s="23"/>
      <c r="H110" s="23"/>
      <c r="I110" s="257"/>
      <c r="J110" s="255"/>
      <c r="K110" s="72"/>
      <c r="L110" s="21"/>
    </row>
    <row r="111" spans="1:17" ht="14.45" customHeight="1" x14ac:dyDescent="0.25">
      <c r="A111" s="69"/>
      <c r="B111" s="23" t="s">
        <v>42</v>
      </c>
      <c r="C111" s="23"/>
      <c r="D111" s="23"/>
      <c r="E111" s="23"/>
      <c r="F111" s="23"/>
      <c r="G111" s="23"/>
      <c r="H111" s="23"/>
      <c r="I111" s="260" t="e">
        <f>I109/I103</f>
        <v>#DIV/0!</v>
      </c>
      <c r="J111" s="255" t="s">
        <v>5</v>
      </c>
      <c r="K111" s="72"/>
      <c r="L111" s="21"/>
    </row>
    <row r="112" spans="1:17" ht="4.1500000000000004" customHeight="1" x14ac:dyDescent="0.25">
      <c r="A112" s="69"/>
      <c r="B112" s="23"/>
      <c r="C112" s="23"/>
      <c r="D112" s="23"/>
      <c r="E112" s="23"/>
      <c r="F112" s="23"/>
      <c r="G112" s="23"/>
      <c r="H112" s="23"/>
      <c r="I112" s="257"/>
      <c r="J112" s="255"/>
      <c r="K112" s="72"/>
      <c r="L112" s="21"/>
    </row>
    <row r="113" spans="1:12" ht="14.45" customHeight="1" x14ac:dyDescent="0.25">
      <c r="A113" s="69"/>
      <c r="B113" s="23" t="s">
        <v>103</v>
      </c>
      <c r="C113" s="23"/>
      <c r="D113" s="23"/>
      <c r="E113" s="23"/>
      <c r="F113" s="23"/>
      <c r="G113" s="23"/>
      <c r="H113" s="23"/>
      <c r="I113" s="256"/>
      <c r="J113" s="255" t="s">
        <v>5</v>
      </c>
      <c r="K113" s="72"/>
      <c r="L113" s="21"/>
    </row>
    <row r="114" spans="1:12" ht="4.1500000000000004" customHeight="1" x14ac:dyDescent="0.25">
      <c r="A114" s="69"/>
      <c r="B114" s="23"/>
      <c r="C114" s="23"/>
      <c r="D114" s="23"/>
      <c r="E114" s="23"/>
      <c r="F114" s="23"/>
      <c r="G114" s="23"/>
      <c r="H114" s="23"/>
      <c r="I114" s="261"/>
      <c r="J114" s="255"/>
      <c r="K114" s="72"/>
      <c r="L114" s="21"/>
    </row>
    <row r="115" spans="1:12" ht="21.6" customHeight="1" x14ac:dyDescent="0.25">
      <c r="A115" s="73"/>
      <c r="B115" s="74"/>
      <c r="C115" s="74"/>
      <c r="D115" s="264"/>
      <c r="E115" s="262"/>
      <c r="F115" s="496" t="s">
        <v>30</v>
      </c>
      <c r="G115" s="497"/>
      <c r="H115" s="497"/>
      <c r="I115" s="63">
        <f>IF(I103=0,0,I111+I113)</f>
        <v>0</v>
      </c>
      <c r="J115" s="64" t="s">
        <v>5</v>
      </c>
      <c r="K115" s="65"/>
      <c r="L115" s="21"/>
    </row>
    <row r="116" spans="1:12" ht="4.1500000000000004" customHeight="1" x14ac:dyDescent="0.25">
      <c r="A116" s="23"/>
      <c r="B116" s="23"/>
      <c r="C116" s="23"/>
      <c r="D116" s="23"/>
      <c r="E116" s="23"/>
      <c r="F116" s="23"/>
      <c r="G116" s="23"/>
      <c r="H116" s="23"/>
      <c r="I116" s="23"/>
      <c r="J116" s="23"/>
      <c r="K116" s="23"/>
      <c r="L116" s="21"/>
    </row>
    <row r="117" spans="1:12" ht="14.45" customHeight="1" x14ac:dyDescent="0.25">
      <c r="A117" s="23"/>
      <c r="B117" s="583" t="s">
        <v>95</v>
      </c>
      <c r="C117" s="583"/>
      <c r="D117" s="583"/>
      <c r="E117" s="583"/>
      <c r="F117" s="583"/>
      <c r="G117" s="583"/>
      <c r="H117" s="583"/>
      <c r="I117" s="583"/>
      <c r="J117" s="583"/>
      <c r="K117" s="265"/>
      <c r="L117" s="21"/>
    </row>
    <row r="118" spans="1:12" ht="29.45" customHeight="1" x14ac:dyDescent="0.25">
      <c r="A118" s="23"/>
      <c r="B118" s="583"/>
      <c r="C118" s="583"/>
      <c r="D118" s="583"/>
      <c r="E118" s="583"/>
      <c r="F118" s="583"/>
      <c r="G118" s="583"/>
      <c r="H118" s="583"/>
      <c r="I118" s="583"/>
      <c r="J118" s="583"/>
      <c r="K118" s="265"/>
      <c r="L118" s="21"/>
    </row>
    <row r="119" spans="1:12" ht="28.15" customHeight="1" x14ac:dyDescent="0.25">
      <c r="A119" s="23"/>
      <c r="B119" s="583"/>
      <c r="C119" s="583"/>
      <c r="D119" s="583"/>
      <c r="E119" s="583"/>
      <c r="F119" s="583"/>
      <c r="G119" s="583"/>
      <c r="H119" s="583"/>
      <c r="I119" s="583"/>
      <c r="J119" s="583"/>
      <c r="K119" s="265"/>
      <c r="L119" s="21"/>
    </row>
    <row r="120" spans="1:12" x14ac:dyDescent="0.25">
      <c r="A120" s="23"/>
      <c r="B120" s="1" t="s">
        <v>49</v>
      </c>
      <c r="C120" s="1"/>
      <c r="D120" s="46" t="s">
        <v>50</v>
      </c>
      <c r="E120" s="23"/>
      <c r="F120" s="23"/>
      <c r="G120" s="23"/>
      <c r="H120" s="23"/>
      <c r="I120" s="23"/>
      <c r="J120" s="23"/>
      <c r="K120" s="23"/>
      <c r="L120" s="21"/>
    </row>
    <row r="121" spans="1:12" ht="64.150000000000006" customHeight="1" x14ac:dyDescent="0.25">
      <c r="A121" s="1"/>
      <c r="B121" s="1"/>
      <c r="C121" s="211"/>
      <c r="D121" s="1"/>
      <c r="E121" s="1"/>
      <c r="F121" s="1"/>
      <c r="G121" s="1"/>
      <c r="H121" s="1"/>
      <c r="I121" s="1"/>
      <c r="J121" s="1"/>
      <c r="K121" s="1"/>
    </row>
  </sheetData>
  <sheetProtection algorithmName="SHA-512" hashValue="TSeV07xjE2CQMAKyvfXMOeg/h3CUmV0x1NlsuLyFjfxq+/FLWh5s5X7E+G+vdwcgvZBI2vU41QTcL44LNaKeVQ==" saltValue="yBEdLKkNY/nTNaKAoJw70g==" spinCount="100000" sheet="1" selectLockedCells="1"/>
  <mergeCells count="59">
    <mergeCell ref="A13:K15"/>
    <mergeCell ref="D2:G2"/>
    <mergeCell ref="D5:G5"/>
    <mergeCell ref="A7:I7"/>
    <mergeCell ref="J7:K7"/>
    <mergeCell ref="A9:K11"/>
    <mergeCell ref="E42:E44"/>
    <mergeCell ref="A17:K19"/>
    <mergeCell ref="A21:K22"/>
    <mergeCell ref="C25:C26"/>
    <mergeCell ref="D25:D26"/>
    <mergeCell ref="E25:F25"/>
    <mergeCell ref="G25:G26"/>
    <mergeCell ref="H25:H26"/>
    <mergeCell ref="I25:J26"/>
    <mergeCell ref="C49:K49"/>
    <mergeCell ref="H27:H41"/>
    <mergeCell ref="D36:D38"/>
    <mergeCell ref="E36:E38"/>
    <mergeCell ref="F36:F38"/>
    <mergeCell ref="C39:C41"/>
    <mergeCell ref="C27:C29"/>
    <mergeCell ref="D27:D29"/>
    <mergeCell ref="E27:E29"/>
    <mergeCell ref="F27:F29"/>
    <mergeCell ref="G27:G44"/>
    <mergeCell ref="D39:D41"/>
    <mergeCell ref="E39:E41"/>
    <mergeCell ref="F39:F41"/>
    <mergeCell ref="C42:C44"/>
    <mergeCell ref="D42:D44"/>
    <mergeCell ref="A51:D51"/>
    <mergeCell ref="F51:I51"/>
    <mergeCell ref="I27:J44"/>
    <mergeCell ref="C30:C32"/>
    <mergeCell ref="D30:D32"/>
    <mergeCell ref="E30:E32"/>
    <mergeCell ref="F30:F32"/>
    <mergeCell ref="C33:C35"/>
    <mergeCell ref="D33:D35"/>
    <mergeCell ref="E33:E35"/>
    <mergeCell ref="F33:F35"/>
    <mergeCell ref="C36:C38"/>
    <mergeCell ref="F42:F44"/>
    <mergeCell ref="H42:H44"/>
    <mergeCell ref="C45:K45"/>
    <mergeCell ref="A47:I47"/>
    <mergeCell ref="B117:J119"/>
    <mergeCell ref="F65:H65"/>
    <mergeCell ref="A68:D68"/>
    <mergeCell ref="F68:I68"/>
    <mergeCell ref="F82:H82"/>
    <mergeCell ref="A84:D84"/>
    <mergeCell ref="F84:I84"/>
    <mergeCell ref="F98:H98"/>
    <mergeCell ref="A100:I100"/>
    <mergeCell ref="A101:D101"/>
    <mergeCell ref="F101:I101"/>
    <mergeCell ref="F115:H115"/>
  </mergeCells>
  <hyperlinks>
    <hyperlink ref="D120" r:id="rId1" xr:uid="{F91AB408-8885-4303-9823-3FC53608E30E}"/>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6" max="10"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7</vt:i4>
      </vt:variant>
    </vt:vector>
  </HeadingPairs>
  <TitlesOfParts>
    <vt:vector size="14" baseType="lpstr">
      <vt:lpstr>Préambule</vt:lpstr>
      <vt:lpstr>Coef charges fixes</vt:lpstr>
      <vt:lpstr>Tracteur 60-130 ch</vt:lpstr>
      <vt:lpstr>Tracteur 130-320 ch</vt:lpstr>
      <vt:lpstr>Déchaumeur Dents</vt:lpstr>
      <vt:lpstr>Déchaumeur spéciaux</vt:lpstr>
      <vt:lpstr>Option déchaumeur</vt:lpstr>
      <vt:lpstr>'Coef charges fixes'!Zone_d_impression</vt:lpstr>
      <vt:lpstr>'Déchaumeur Dents'!Zone_d_impression</vt:lpstr>
      <vt:lpstr>'Déchaumeur spéciaux'!Zone_d_impression</vt:lpstr>
      <vt:lpstr>'Option déchaumeur'!Zone_d_impression</vt:lpstr>
      <vt:lpstr>Préambule!Zone_d_impression</vt:lpstr>
      <vt:lpstr>'Tracteur 130-320 ch'!Zone_d_impression</vt:lpstr>
      <vt:lpstr>'Tracteur 60-130 ch'!Zone_d_impression</vt:lpstr>
    </vt:vector>
  </TitlesOfParts>
  <Company>CDA50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SAVARY</dc:creator>
  <cp:lastModifiedBy>Anne-Caroline BASSE</cp:lastModifiedBy>
  <cp:lastPrinted>2023-10-17T14:31:43Z</cp:lastPrinted>
  <dcterms:created xsi:type="dcterms:W3CDTF">2017-06-21T14:13:03Z</dcterms:created>
  <dcterms:modified xsi:type="dcterms:W3CDTF">2023-11-28T07:37:49Z</dcterms:modified>
</cp:coreProperties>
</file>