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defaultThemeVersion="124226"/>
  <mc:AlternateContent xmlns:mc="http://schemas.openxmlformats.org/markup-compatibility/2006">
    <mc:Choice Requires="x15">
      <x15ac:absPath xmlns:x15ac="http://schemas.microsoft.com/office/spreadsheetml/2010/11/ac" url="C:\Users\bassea76d\Desktop\MACHINISME\"/>
    </mc:Choice>
  </mc:AlternateContent>
  <xr:revisionPtr revIDLastSave="0" documentId="8_{5B29B8CD-8F20-498E-BE82-B62017C9980A}" xr6:coauthVersionLast="47" xr6:coauthVersionMax="47" xr10:uidLastSave="{00000000-0000-0000-0000-000000000000}"/>
  <bookViews>
    <workbookView xWindow="-120" yWindow="-120" windowWidth="29040" windowHeight="15840" firstSheet="2" activeTab="7" xr2:uid="{00000000-000D-0000-FFFF-FFFF00000000}"/>
  </bookViews>
  <sheets>
    <sheet name="Préambule" sheetId="38" r:id="rId1"/>
    <sheet name="Coef charges fixes" sheetId="37" r:id="rId2"/>
    <sheet name="Tracteur 60-130 ch" sheetId="39" r:id="rId3"/>
    <sheet name="Tracteur 130-320 ch" sheetId="40" r:id="rId4"/>
    <sheet name="Rouleaux destructeurs" sheetId="21" r:id="rId5"/>
    <sheet name="Girobroyeurs" sheetId="32" r:id="rId6"/>
    <sheet name="Broyeurs" sheetId="23" r:id="rId7"/>
    <sheet name="Broyeurs déportés" sheetId="33" r:id="rId8"/>
  </sheets>
  <externalReferences>
    <externalReference r:id="rId9"/>
    <externalReference r:id="rId10"/>
    <externalReference r:id="rId11"/>
  </externalReferences>
  <definedNames>
    <definedName name="equip" localSheetId="0">#REF!</definedName>
    <definedName name="equip" localSheetId="3">#REF!</definedName>
    <definedName name="equip" localSheetId="2">#REF!</definedName>
    <definedName name="equip">#REF!</definedName>
    <definedName name="fioul">'[1]Entretien tableau 2013'!$A$43</definedName>
    <definedName name="tariftracteur">'[2]CFC BDD tracteur'!#REF!</definedName>
    <definedName name="txcharge">'[2]CFC BDD tracteur'!#REF!</definedName>
    <definedName name="typecentrale">#REF!</definedName>
    <definedName name="typeequip">#REF!</definedName>
    <definedName name="typetracspe">'[2]CFC BDD tracteur'!$G$2:$G$49</definedName>
    <definedName name="typetracteur">'[2]CFC BDD tracteur'!$A$2:$A$43</definedName>
    <definedName name="_xlnm.Print_Area" localSheetId="6">Broyeurs!$A$1:$K$124</definedName>
    <definedName name="_xlnm.Print_Area" localSheetId="7">'Broyeurs déportés'!$A$1:$K$125</definedName>
    <definedName name="_xlnm.Print_Area" localSheetId="1">'Coef charges fixes'!$A$2:$F$81</definedName>
    <definedName name="_xlnm.Print_Area" localSheetId="5">Girobroyeurs!$A$1:$K$124</definedName>
    <definedName name="_xlnm.Print_Area" localSheetId="0">Préambule!$A$1:$J$73</definedName>
    <definedName name="_xlnm.Print_Area" localSheetId="4">'Rouleaux destructeurs'!$A$1:$K$125</definedName>
    <definedName name="_xlnm.Print_Area" localSheetId="3">'Tracteur 130-320 ch'!$A$1:$L$65</definedName>
    <definedName name="_xlnm.Print_Area" localSheetId="2">'Tracteur 60-130 ch'!$A$1:$L$69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1" i="40" l="1"/>
  <c r="C60" i="40"/>
  <c r="C59" i="40"/>
  <c r="S43" i="40"/>
  <c r="R43" i="40"/>
  <c r="J47" i="40" s="1"/>
  <c r="J49" i="40" s="1"/>
  <c r="J53" i="40" s="1"/>
  <c r="Q43" i="40"/>
  <c r="P43" i="40"/>
  <c r="O43" i="40"/>
  <c r="N43" i="40"/>
  <c r="J28" i="40"/>
  <c r="I28" i="40"/>
  <c r="H28" i="40"/>
  <c r="J27" i="40"/>
  <c r="I27" i="40"/>
  <c r="H27" i="40"/>
  <c r="J26" i="40"/>
  <c r="I26" i="40"/>
  <c r="H26" i="40"/>
  <c r="J25" i="40"/>
  <c r="I25" i="40"/>
  <c r="H25" i="40"/>
  <c r="J24" i="40"/>
  <c r="I24" i="40"/>
  <c r="H24" i="40"/>
  <c r="J23" i="40"/>
  <c r="I23" i="40"/>
  <c r="H23" i="40"/>
  <c r="J17" i="40"/>
  <c r="I17" i="40"/>
  <c r="H17" i="40"/>
  <c r="J16" i="40"/>
  <c r="I16" i="40"/>
  <c r="H16" i="40"/>
  <c r="J15" i="40"/>
  <c r="I15" i="40"/>
  <c r="H15" i="40"/>
  <c r="J14" i="40"/>
  <c r="I14" i="40"/>
  <c r="H14" i="40"/>
  <c r="C65" i="39"/>
  <c r="C64" i="39"/>
  <c r="C63" i="39"/>
  <c r="S47" i="39"/>
  <c r="R47" i="39"/>
  <c r="Q47" i="39"/>
  <c r="J51" i="39" s="1"/>
  <c r="J53" i="39" s="1"/>
  <c r="J57" i="39" s="1"/>
  <c r="P47" i="39"/>
  <c r="O47" i="39"/>
  <c r="N47" i="39"/>
  <c r="J35" i="39"/>
  <c r="I35" i="39"/>
  <c r="H35" i="39"/>
  <c r="J34" i="39"/>
  <c r="I34" i="39"/>
  <c r="H34" i="39"/>
  <c r="J33" i="39"/>
  <c r="I33" i="39"/>
  <c r="H33" i="39"/>
  <c r="J32" i="39"/>
  <c r="I32" i="39"/>
  <c r="H32" i="39"/>
  <c r="J25" i="39"/>
  <c r="I25" i="39"/>
  <c r="H25" i="39"/>
  <c r="J24" i="39"/>
  <c r="I24" i="39"/>
  <c r="H24" i="39"/>
  <c r="J23" i="39"/>
  <c r="I23" i="39"/>
  <c r="H23" i="39"/>
  <c r="J17" i="39"/>
  <c r="I17" i="39"/>
  <c r="H17" i="39"/>
  <c r="J16" i="39"/>
  <c r="I16" i="39"/>
  <c r="H16" i="39"/>
  <c r="J15" i="39"/>
  <c r="I15" i="39"/>
  <c r="H15" i="39"/>
  <c r="J14" i="39"/>
  <c r="I14" i="39"/>
  <c r="H14" i="39"/>
  <c r="J13" i="39"/>
  <c r="I13" i="39"/>
  <c r="H13" i="39"/>
  <c r="M92" i="33"/>
  <c r="N92" i="33"/>
  <c r="O92" i="33"/>
  <c r="P92" i="33"/>
  <c r="Q92" i="33"/>
  <c r="M76" i="33"/>
  <c r="N76" i="33"/>
  <c r="O76" i="33"/>
  <c r="P76" i="33"/>
  <c r="Q76" i="33"/>
  <c r="Q59" i="33"/>
  <c r="P59" i="33"/>
  <c r="O59" i="33"/>
  <c r="N59" i="33"/>
  <c r="M59" i="33"/>
  <c r="M91" i="23"/>
  <c r="N91" i="23"/>
  <c r="O91" i="23"/>
  <c r="P91" i="23"/>
  <c r="Q91" i="23"/>
  <c r="M75" i="23"/>
  <c r="N75" i="23"/>
  <c r="O75" i="23"/>
  <c r="P75" i="23"/>
  <c r="Q75" i="23"/>
  <c r="Q58" i="23"/>
  <c r="P58" i="23"/>
  <c r="O58" i="23"/>
  <c r="N58" i="23"/>
  <c r="M58" i="23"/>
  <c r="M91" i="32"/>
  <c r="N91" i="32"/>
  <c r="O91" i="32"/>
  <c r="P91" i="32"/>
  <c r="Q91" i="32"/>
  <c r="M75" i="32"/>
  <c r="N75" i="32"/>
  <c r="O75" i="32"/>
  <c r="P75" i="32"/>
  <c r="Q75" i="32"/>
  <c r="Q58" i="32"/>
  <c r="P58" i="32"/>
  <c r="O58" i="32"/>
  <c r="N58" i="32"/>
  <c r="M58" i="32"/>
  <c r="M92" i="21"/>
  <c r="N92" i="21"/>
  <c r="O92" i="21"/>
  <c r="P92" i="21"/>
  <c r="Q92" i="21"/>
  <c r="M76" i="21"/>
  <c r="N76" i="21"/>
  <c r="O76" i="21"/>
  <c r="P76" i="21"/>
  <c r="Q76" i="21"/>
  <c r="Q59" i="21"/>
  <c r="P59" i="21"/>
  <c r="O59" i="21"/>
  <c r="N59" i="21"/>
  <c r="M59" i="21"/>
  <c r="M91" i="37"/>
  <c r="K90" i="37"/>
  <c r="J90" i="37"/>
  <c r="J91" i="37" s="1"/>
  <c r="K91" i="37" s="1"/>
  <c r="M89" i="37"/>
  <c r="L89" i="37"/>
  <c r="K89" i="37"/>
  <c r="L90" i="37" s="1"/>
  <c r="N85" i="37"/>
  <c r="J71" i="37"/>
  <c r="M71" i="37" s="1"/>
  <c r="B71" i="37"/>
  <c r="E71" i="37" s="1"/>
  <c r="M70" i="37"/>
  <c r="L70" i="37"/>
  <c r="K70" i="37"/>
  <c r="E70" i="37"/>
  <c r="D70" i="37"/>
  <c r="C70" i="37"/>
  <c r="F66" i="37"/>
  <c r="B53" i="37"/>
  <c r="E52" i="37"/>
  <c r="C52" i="37"/>
  <c r="B52" i="37"/>
  <c r="J51" i="37"/>
  <c r="K51" i="37" s="1"/>
  <c r="F51" i="37"/>
  <c r="E51" i="37"/>
  <c r="C51" i="37"/>
  <c r="B51" i="37"/>
  <c r="M50" i="37"/>
  <c r="L50" i="37"/>
  <c r="K50" i="37"/>
  <c r="F50" i="37"/>
  <c r="E50" i="37"/>
  <c r="C50" i="37"/>
  <c r="N46" i="37"/>
  <c r="F46" i="37"/>
  <c r="J32" i="37"/>
  <c r="M32" i="37" s="1"/>
  <c r="C32" i="37"/>
  <c r="M31" i="37"/>
  <c r="K31" i="37"/>
  <c r="J31" i="37"/>
  <c r="B31" i="37"/>
  <c r="B32" i="37" s="1"/>
  <c r="K30" i="37"/>
  <c r="F30" i="37"/>
  <c r="E30" i="37"/>
  <c r="D30" i="37"/>
  <c r="C30" i="37"/>
  <c r="N26" i="37"/>
  <c r="M30" i="37" s="1"/>
  <c r="F26" i="37"/>
  <c r="R20" i="37"/>
  <c r="R19" i="37"/>
  <c r="R18" i="37"/>
  <c r="R17" i="37"/>
  <c r="R16" i="37"/>
  <c r="R15" i="37"/>
  <c r="R14" i="37"/>
  <c r="R13" i="37"/>
  <c r="R12" i="37"/>
  <c r="R11" i="37"/>
  <c r="R10" i="37"/>
  <c r="X9" i="37"/>
  <c r="R9" i="37"/>
  <c r="X8" i="37"/>
  <c r="U8" i="37"/>
  <c r="R8" i="37"/>
  <c r="Y7" i="37"/>
  <c r="X7" i="37"/>
  <c r="W7" i="37"/>
  <c r="U7" i="37"/>
  <c r="T7" i="37"/>
  <c r="R7" i="37"/>
  <c r="J7" i="37"/>
  <c r="F7" i="37"/>
  <c r="B7" i="37"/>
  <c r="E7" i="37" s="1"/>
  <c r="Y6" i="37"/>
  <c r="X6" i="37"/>
  <c r="W6" i="37"/>
  <c r="V6" i="37"/>
  <c r="U6" i="37"/>
  <c r="T6" i="37"/>
  <c r="S6" i="37"/>
  <c r="R6" i="37"/>
  <c r="L6" i="37"/>
  <c r="K6" i="37"/>
  <c r="E6" i="37"/>
  <c r="C6" i="37"/>
  <c r="N2" i="37"/>
  <c r="M90" i="37" s="1"/>
  <c r="I106" i="33"/>
  <c r="G116" i="33" s="1"/>
  <c r="F116" i="33"/>
  <c r="E116" i="33"/>
  <c r="F120" i="33"/>
  <c r="D120" i="33"/>
  <c r="G118" i="33"/>
  <c r="C118" i="33"/>
  <c r="I102" i="33"/>
  <c r="I96" i="33"/>
  <c r="I98" i="33" s="1"/>
  <c r="I86" i="33"/>
  <c r="I80" i="33"/>
  <c r="I82" i="33" s="1"/>
  <c r="I63" i="33"/>
  <c r="I65" i="33" s="1"/>
  <c r="I69" i="33" s="1"/>
  <c r="D116" i="33" s="1"/>
  <c r="F119" i="32"/>
  <c r="D119" i="32"/>
  <c r="G117" i="32"/>
  <c r="C117" i="32"/>
  <c r="G115" i="32"/>
  <c r="F115" i="32"/>
  <c r="E115" i="32"/>
  <c r="I101" i="32"/>
  <c r="I95" i="32"/>
  <c r="I97" i="32" s="1"/>
  <c r="I85" i="32"/>
  <c r="I79" i="32"/>
  <c r="I81" i="32" s="1"/>
  <c r="I62" i="32"/>
  <c r="I64" i="32" s="1"/>
  <c r="I68" i="32" s="1"/>
  <c r="D115" i="32" s="1"/>
  <c r="I102" i="21"/>
  <c r="I86" i="21"/>
  <c r="I69" i="21"/>
  <c r="I101" i="23"/>
  <c r="I85" i="23"/>
  <c r="D61" i="40" l="1"/>
  <c r="I61" i="40" s="1"/>
  <c r="D60" i="40"/>
  <c r="I60" i="40" s="1"/>
  <c r="D59" i="40"/>
  <c r="I59" i="40" s="1"/>
  <c r="D65" i="39"/>
  <c r="I65" i="39" s="1"/>
  <c r="D64" i="39"/>
  <c r="I64" i="39" s="1"/>
  <c r="D63" i="39"/>
  <c r="I63" i="39" s="1"/>
  <c r="B33" i="37"/>
  <c r="E32" i="37"/>
  <c r="W8" i="37"/>
  <c r="F52" i="37"/>
  <c r="L51" i="37"/>
  <c r="L31" i="37"/>
  <c r="L30" i="37"/>
  <c r="N91" i="37"/>
  <c r="S7" i="37"/>
  <c r="M7" i="37"/>
  <c r="J8" i="37"/>
  <c r="K7" i="37"/>
  <c r="M6" i="37"/>
  <c r="V7" i="37"/>
  <c r="N50" i="37"/>
  <c r="P50" i="37" s="1"/>
  <c r="K71" i="37"/>
  <c r="N89" i="37"/>
  <c r="J52" i="37"/>
  <c r="M51" i="37"/>
  <c r="F71" i="37"/>
  <c r="F70" i="37"/>
  <c r="J72" i="37"/>
  <c r="K32" i="37"/>
  <c r="J33" i="37"/>
  <c r="N30" i="37"/>
  <c r="D50" i="37"/>
  <c r="D6" i="37"/>
  <c r="C7" i="37"/>
  <c r="D32" i="37"/>
  <c r="C31" i="37"/>
  <c r="N31" i="37"/>
  <c r="N70" i="37"/>
  <c r="N71" i="37"/>
  <c r="J92" i="37"/>
  <c r="N32" i="37"/>
  <c r="D51" i="37"/>
  <c r="B54" i="37"/>
  <c r="E53" i="37"/>
  <c r="N66" i="37"/>
  <c r="B72" i="37"/>
  <c r="D7" i="37"/>
  <c r="B8" i="37"/>
  <c r="F6" i="37"/>
  <c r="E31" i="37"/>
  <c r="D52" i="37"/>
  <c r="C53" i="37"/>
  <c r="D53" i="37" s="1"/>
  <c r="C71" i="37"/>
  <c r="L91" i="37"/>
  <c r="N90" i="37"/>
  <c r="H116" i="33"/>
  <c r="D118" i="33" s="1"/>
  <c r="H115" i="32"/>
  <c r="G119" i="32" s="1"/>
  <c r="L7" i="37" l="1"/>
  <c r="D31" i="37"/>
  <c r="M8" i="37"/>
  <c r="N8" i="37" s="1"/>
  <c r="J9" i="37"/>
  <c r="K8" i="37"/>
  <c r="S8" i="37"/>
  <c r="L72" i="37"/>
  <c r="L71" i="37"/>
  <c r="X10" i="37"/>
  <c r="B55" i="37"/>
  <c r="C54" i="37"/>
  <c r="E54" i="37"/>
  <c r="N7" i="37"/>
  <c r="N6" i="37"/>
  <c r="L8" i="37"/>
  <c r="M72" i="37"/>
  <c r="K72" i="37"/>
  <c r="J73" i="37"/>
  <c r="F54" i="37"/>
  <c r="N51" i="37"/>
  <c r="P30" i="37"/>
  <c r="J34" i="37"/>
  <c r="M33" i="37"/>
  <c r="U9" i="37"/>
  <c r="K33" i="37"/>
  <c r="C8" i="37"/>
  <c r="T8" i="37"/>
  <c r="E8" i="37"/>
  <c r="B9" i="37"/>
  <c r="B73" i="37"/>
  <c r="C72" i="37"/>
  <c r="E72" i="37"/>
  <c r="Y8" i="37"/>
  <c r="K52" i="37"/>
  <c r="V8" i="37"/>
  <c r="M52" i="37"/>
  <c r="J53" i="37"/>
  <c r="P31" i="37"/>
  <c r="D71" i="37"/>
  <c r="F53" i="37"/>
  <c r="F31" i="37"/>
  <c r="F32" i="37"/>
  <c r="M92" i="37"/>
  <c r="K92" i="37"/>
  <c r="J93" i="37"/>
  <c r="D8" i="37"/>
  <c r="L32" i="37"/>
  <c r="P32" i="37" s="1"/>
  <c r="P51" i="37"/>
  <c r="B34" i="37"/>
  <c r="C33" i="37"/>
  <c r="W9" i="37"/>
  <c r="E33" i="37"/>
  <c r="I118" i="33"/>
  <c r="G120" i="33"/>
  <c r="D117" i="32"/>
  <c r="I117" i="32"/>
  <c r="F119" i="23"/>
  <c r="D119" i="23"/>
  <c r="G117" i="23"/>
  <c r="C117" i="23"/>
  <c r="G115" i="23"/>
  <c r="F115" i="23"/>
  <c r="E115" i="23"/>
  <c r="I95" i="23"/>
  <c r="I97" i="23" s="1"/>
  <c r="I79" i="23"/>
  <c r="I81" i="23" s="1"/>
  <c r="I62" i="23"/>
  <c r="I64" i="23" s="1"/>
  <c r="I68" i="23" s="1"/>
  <c r="B56" i="37" l="1"/>
  <c r="C55" i="37"/>
  <c r="E55" i="37"/>
  <c r="X11" i="37"/>
  <c r="F33" i="37"/>
  <c r="F72" i="37"/>
  <c r="D72" i="37"/>
  <c r="N33" i="37"/>
  <c r="L52" i="37"/>
  <c r="L53" i="37"/>
  <c r="J10" i="37"/>
  <c r="K9" i="37"/>
  <c r="S9" i="37"/>
  <c r="M9" i="37"/>
  <c r="M93" i="37"/>
  <c r="J94" i="37"/>
  <c r="K93" i="37"/>
  <c r="L92" i="37"/>
  <c r="V9" i="37"/>
  <c r="M53" i="37"/>
  <c r="J54" i="37"/>
  <c r="K53" i="37"/>
  <c r="E73" i="37"/>
  <c r="C73" i="37"/>
  <c r="B74" i="37"/>
  <c r="Y9" i="37"/>
  <c r="U10" i="37"/>
  <c r="M34" i="37"/>
  <c r="J35" i="37"/>
  <c r="K34" i="37"/>
  <c r="D33" i="37"/>
  <c r="N52" i="37"/>
  <c r="T9" i="37"/>
  <c r="E9" i="37"/>
  <c r="B10" i="37"/>
  <c r="C9" i="37"/>
  <c r="M73" i="37"/>
  <c r="N73" i="37" s="1"/>
  <c r="J74" i="37"/>
  <c r="K73" i="37"/>
  <c r="N72" i="37"/>
  <c r="L33" i="37"/>
  <c r="P33" i="37" s="1"/>
  <c r="L34" i="37"/>
  <c r="E34" i="37"/>
  <c r="B35" i="37"/>
  <c r="W10" i="37"/>
  <c r="C34" i="37"/>
  <c r="N92" i="37"/>
  <c r="F9" i="37"/>
  <c r="F8" i="37"/>
  <c r="D54" i="37"/>
  <c r="D34" i="37"/>
  <c r="D115" i="23"/>
  <c r="H115" i="23" s="1"/>
  <c r="F120" i="21"/>
  <c r="D120" i="21"/>
  <c r="G118" i="21"/>
  <c r="C118" i="21"/>
  <c r="G116" i="21"/>
  <c r="F116" i="21"/>
  <c r="E116" i="21"/>
  <c r="I96" i="21"/>
  <c r="I98" i="21" s="1"/>
  <c r="I80" i="21"/>
  <c r="I82" i="21" s="1"/>
  <c r="I63" i="21"/>
  <c r="I65" i="21" s="1"/>
  <c r="T10" i="37" l="1"/>
  <c r="E10" i="37"/>
  <c r="C10" i="37"/>
  <c r="B11" i="37"/>
  <c r="F34" i="37"/>
  <c r="N34" i="37"/>
  <c r="D87" i="37"/>
  <c r="C87" i="37"/>
  <c r="M94" i="37"/>
  <c r="K94" i="37"/>
  <c r="J95" i="37"/>
  <c r="F73" i="37"/>
  <c r="D9" i="37"/>
  <c r="C35" i="37"/>
  <c r="B36" i="37"/>
  <c r="W11" i="37"/>
  <c r="E35" i="37"/>
  <c r="N53" i="37"/>
  <c r="E74" i="37"/>
  <c r="C74" i="37"/>
  <c r="D74" i="37" s="1"/>
  <c r="B75" i="37"/>
  <c r="Y10" i="37"/>
  <c r="N9" i="37"/>
  <c r="P53" i="37"/>
  <c r="N93" i="37"/>
  <c r="L73" i="37"/>
  <c r="D73" i="37"/>
  <c r="P52" i="37"/>
  <c r="P34" i="37"/>
  <c r="K74" i="37"/>
  <c r="J75" i="37"/>
  <c r="M74" i="37"/>
  <c r="L93" i="37"/>
  <c r="L9" i="37"/>
  <c r="F35" i="37"/>
  <c r="D10" i="37"/>
  <c r="F55" i="37"/>
  <c r="M10" i="37"/>
  <c r="N10" i="37" s="1"/>
  <c r="J11" i="37"/>
  <c r="S10" i="37"/>
  <c r="K10" i="37"/>
  <c r="D55" i="37"/>
  <c r="L35" i="37"/>
  <c r="N94" i="37"/>
  <c r="M35" i="37"/>
  <c r="N35" i="37" s="1"/>
  <c r="U11" i="37"/>
  <c r="J36" i="37"/>
  <c r="K35" i="37"/>
  <c r="J55" i="37"/>
  <c r="M54" i="37"/>
  <c r="V10" i="37"/>
  <c r="K54" i="37"/>
  <c r="L54" i="37" s="1"/>
  <c r="C56" i="37"/>
  <c r="D56" i="37" s="1"/>
  <c r="B57" i="37"/>
  <c r="E56" i="37"/>
  <c r="X12" i="37"/>
  <c r="D117" i="23"/>
  <c r="I117" i="23"/>
  <c r="G119" i="23"/>
  <c r="D116" i="21"/>
  <c r="H116" i="21" s="1"/>
  <c r="K36" i="37" l="1"/>
  <c r="M36" i="37"/>
  <c r="U12" i="37"/>
  <c r="J37" i="37"/>
  <c r="K11" i="37"/>
  <c r="J12" i="37"/>
  <c r="S11" i="37"/>
  <c r="M11" i="37"/>
  <c r="N74" i="37"/>
  <c r="D86" i="37"/>
  <c r="C86" i="37"/>
  <c r="F10" i="37"/>
  <c r="P35" i="37"/>
  <c r="J76" i="37"/>
  <c r="M75" i="37"/>
  <c r="K75" i="37"/>
  <c r="L75" i="37" s="1"/>
  <c r="N11" i="37"/>
  <c r="F74" i="37"/>
  <c r="L74" i="37"/>
  <c r="B58" i="37"/>
  <c r="C57" i="37"/>
  <c r="E57" i="37"/>
  <c r="F57" i="37" s="1"/>
  <c r="X13" i="37"/>
  <c r="N36" i="37"/>
  <c r="W12" i="37"/>
  <c r="E36" i="37"/>
  <c r="B37" i="37"/>
  <c r="C36" i="37"/>
  <c r="F56" i="37"/>
  <c r="D88" i="37" s="1"/>
  <c r="C88" i="37"/>
  <c r="D57" i="37"/>
  <c r="J96" i="37"/>
  <c r="K95" i="37"/>
  <c r="M95" i="37"/>
  <c r="D36" i="37"/>
  <c r="L10" i="37"/>
  <c r="L94" i="37"/>
  <c r="L95" i="37"/>
  <c r="T11" i="37"/>
  <c r="E11" i="37"/>
  <c r="C11" i="37"/>
  <c r="B12" i="37"/>
  <c r="N54" i="37"/>
  <c r="P54" i="37" s="1"/>
  <c r="N55" i="37"/>
  <c r="V11" i="37"/>
  <c r="M55" i="37"/>
  <c r="J56" i="37"/>
  <c r="K55" i="37"/>
  <c r="L36" i="37"/>
  <c r="P36" i="37" s="1"/>
  <c r="E75" i="37"/>
  <c r="C75" i="37"/>
  <c r="D75" i="37" s="1"/>
  <c r="B76" i="37"/>
  <c r="Y11" i="37"/>
  <c r="D35" i="37"/>
  <c r="D11" i="37"/>
  <c r="I118" i="21"/>
  <c r="G120" i="21"/>
  <c r="D118" i="21"/>
  <c r="T12" i="37" l="1"/>
  <c r="E12" i="37"/>
  <c r="C12" i="37"/>
  <c r="B13" i="37"/>
  <c r="J97" i="37"/>
  <c r="M96" i="37"/>
  <c r="K96" i="37"/>
  <c r="F36" i="37"/>
  <c r="B38" i="37"/>
  <c r="E37" i="37"/>
  <c r="C37" i="37"/>
  <c r="W13" i="37"/>
  <c r="D12" i="37"/>
  <c r="F11" i="37"/>
  <c r="L96" i="37"/>
  <c r="D58" i="37"/>
  <c r="J77" i="37"/>
  <c r="M76" i="37"/>
  <c r="K76" i="37"/>
  <c r="N75" i="37"/>
  <c r="K12" i="37"/>
  <c r="J13" i="37"/>
  <c r="S12" i="37"/>
  <c r="M12" i="37"/>
  <c r="B59" i="37"/>
  <c r="E58" i="37"/>
  <c r="F58" i="37" s="1"/>
  <c r="X14" i="37"/>
  <c r="C58" i="37"/>
  <c r="F12" i="37"/>
  <c r="N76" i="37"/>
  <c r="L11" i="37"/>
  <c r="V12" i="37"/>
  <c r="M56" i="37"/>
  <c r="J57" i="37"/>
  <c r="K56" i="37"/>
  <c r="L55" i="37"/>
  <c r="P55" i="37" s="1"/>
  <c r="U13" i="37"/>
  <c r="M37" i="37"/>
  <c r="J38" i="37"/>
  <c r="K37" i="37"/>
  <c r="F75" i="37"/>
  <c r="B77" i="37"/>
  <c r="C76" i="37"/>
  <c r="E76" i="37"/>
  <c r="Y12" i="37"/>
  <c r="D89" i="37"/>
  <c r="C89" i="37"/>
  <c r="L37" i="37"/>
  <c r="N95" i="37"/>
  <c r="D37" i="37"/>
  <c r="N37" i="37" l="1"/>
  <c r="N56" i="37"/>
  <c r="F37" i="37"/>
  <c r="L12" i="37"/>
  <c r="D76" i="37"/>
  <c r="J14" i="37"/>
  <c r="K13" i="37"/>
  <c r="L13" i="37" s="1"/>
  <c r="S13" i="37"/>
  <c r="M13" i="37"/>
  <c r="C38" i="37"/>
  <c r="D38" i="37" s="1"/>
  <c r="E38" i="37"/>
  <c r="B39" i="37"/>
  <c r="W14" i="37"/>
  <c r="D90" i="37"/>
  <c r="C90" i="37"/>
  <c r="F76" i="37"/>
  <c r="K97" i="37"/>
  <c r="J98" i="37"/>
  <c r="M97" i="37"/>
  <c r="P37" i="37"/>
  <c r="E77" i="37"/>
  <c r="C77" i="37"/>
  <c r="B78" i="37"/>
  <c r="Y13" i="37"/>
  <c r="L76" i="37"/>
  <c r="N96" i="37"/>
  <c r="N97" i="37"/>
  <c r="D77" i="37"/>
  <c r="L56" i="37"/>
  <c r="P56" i="37" s="1"/>
  <c r="C59" i="37"/>
  <c r="D59" i="37" s="1"/>
  <c r="B60" i="37"/>
  <c r="E59" i="37"/>
  <c r="F59" i="37" s="1"/>
  <c r="X15" i="37"/>
  <c r="B14" i="37"/>
  <c r="T13" i="37"/>
  <c r="E13" i="37"/>
  <c r="C13" i="37"/>
  <c r="J39" i="37"/>
  <c r="M38" i="37"/>
  <c r="N38" i="37" s="1"/>
  <c r="U14" i="37"/>
  <c r="K38" i="37"/>
  <c r="L38" i="37" s="1"/>
  <c r="K57" i="37"/>
  <c r="V13" i="37"/>
  <c r="M57" i="37"/>
  <c r="N57" i="37" s="1"/>
  <c r="J58" i="37"/>
  <c r="N12" i="37"/>
  <c r="M77" i="37"/>
  <c r="N77" i="37" s="1"/>
  <c r="J78" i="37"/>
  <c r="K77" i="37"/>
  <c r="L77" i="37" s="1"/>
  <c r="F38" i="37"/>
  <c r="K39" i="37" l="1"/>
  <c r="L39" i="37" s="1"/>
  <c r="M39" i="37"/>
  <c r="N39" i="37" s="1"/>
  <c r="U15" i="37"/>
  <c r="J40" i="37"/>
  <c r="D60" i="37"/>
  <c r="N58" i="37"/>
  <c r="K78" i="37"/>
  <c r="L78" i="37" s="1"/>
  <c r="J79" i="37"/>
  <c r="M78" i="37"/>
  <c r="V14" i="37"/>
  <c r="M58" i="37"/>
  <c r="J59" i="37"/>
  <c r="K58" i="37"/>
  <c r="L58" i="37" s="1"/>
  <c r="P58" i="37" s="1"/>
  <c r="N13" i="37"/>
  <c r="D13" i="37"/>
  <c r="D14" i="37"/>
  <c r="X16" i="37"/>
  <c r="E60" i="37"/>
  <c r="F60" i="37" s="1"/>
  <c r="B61" i="37"/>
  <c r="C60" i="37"/>
  <c r="M98" i="37"/>
  <c r="N98" i="37" s="1"/>
  <c r="K98" i="37"/>
  <c r="L98" i="37" s="1"/>
  <c r="J99" i="37"/>
  <c r="M14" i="37"/>
  <c r="J15" i="37"/>
  <c r="S14" i="37"/>
  <c r="K14" i="37"/>
  <c r="L14" i="37" s="1"/>
  <c r="N78" i="37"/>
  <c r="F13" i="37"/>
  <c r="P38" i="37"/>
  <c r="E78" i="37"/>
  <c r="F78" i="37" s="1"/>
  <c r="C78" i="37"/>
  <c r="D78" i="37" s="1"/>
  <c r="B79" i="37"/>
  <c r="Y14" i="37"/>
  <c r="L97" i="37"/>
  <c r="T14" i="37"/>
  <c r="E14" i="37"/>
  <c r="F14" i="37" s="1"/>
  <c r="C14" i="37"/>
  <c r="B15" i="37"/>
  <c r="W15" i="37"/>
  <c r="B40" i="37"/>
  <c r="E39" i="37"/>
  <c r="C39" i="37"/>
  <c r="D39" i="37" s="1"/>
  <c r="L57" i="37"/>
  <c r="F77" i="37"/>
  <c r="F39" i="37"/>
  <c r="K79" i="37" l="1"/>
  <c r="L79" i="37" s="1"/>
  <c r="J80" i="37"/>
  <c r="M79" i="37"/>
  <c r="N79" i="37" s="1"/>
  <c r="T15" i="37"/>
  <c r="E15" i="37"/>
  <c r="F15" i="37" s="1"/>
  <c r="C15" i="37"/>
  <c r="D15" i="37" s="1"/>
  <c r="B16" i="37"/>
  <c r="P57" i="37"/>
  <c r="C91" i="37"/>
  <c r="E79" i="37"/>
  <c r="F79" i="37" s="1"/>
  <c r="C79" i="37"/>
  <c r="D79" i="37" s="1"/>
  <c r="B80" i="37"/>
  <c r="Y15" i="37"/>
  <c r="D92" i="37"/>
  <c r="C92" i="37"/>
  <c r="J60" i="37"/>
  <c r="M59" i="37"/>
  <c r="N59" i="37" s="1"/>
  <c r="V15" i="37"/>
  <c r="K59" i="37"/>
  <c r="L59" i="37" s="1"/>
  <c r="U16" i="37"/>
  <c r="M40" i="37"/>
  <c r="N40" i="37" s="1"/>
  <c r="J41" i="37"/>
  <c r="K40" i="37"/>
  <c r="L40" i="37" s="1"/>
  <c r="P40" i="37" s="1"/>
  <c r="J16" i="37"/>
  <c r="K15" i="37"/>
  <c r="L15" i="37" s="1"/>
  <c r="S15" i="37"/>
  <c r="M15" i="37"/>
  <c r="E61" i="37"/>
  <c r="F61" i="37" s="1"/>
  <c r="X17" i="37"/>
  <c r="C61" i="37"/>
  <c r="D61" i="37" s="1"/>
  <c r="B41" i="37"/>
  <c r="E40" i="37"/>
  <c r="F40" i="37" s="1"/>
  <c r="W16" i="37"/>
  <c r="C40" i="37"/>
  <c r="D40" i="37" s="1"/>
  <c r="N15" i="37"/>
  <c r="N14" i="37"/>
  <c r="J100" i="37"/>
  <c r="M99" i="37"/>
  <c r="N99" i="37" s="1"/>
  <c r="K99" i="37"/>
  <c r="L99" i="37" s="1"/>
  <c r="C94" i="37"/>
  <c r="P39" i="37"/>
  <c r="K16" i="37" l="1"/>
  <c r="L16" i="37" s="1"/>
  <c r="J17" i="37"/>
  <c r="S16" i="37"/>
  <c r="M16" i="37"/>
  <c r="N16" i="37" s="1"/>
  <c r="B42" i="37"/>
  <c r="W17" i="37"/>
  <c r="E41" i="37"/>
  <c r="F41" i="37" s="1"/>
  <c r="C41" i="37"/>
  <c r="D41" i="37" s="1"/>
  <c r="T16" i="37"/>
  <c r="E16" i="37"/>
  <c r="F16" i="37" s="1"/>
  <c r="C16" i="37"/>
  <c r="D16" i="37" s="1"/>
  <c r="B17" i="37"/>
  <c r="J42" i="37"/>
  <c r="M41" i="37"/>
  <c r="N41" i="37" s="1"/>
  <c r="K41" i="37"/>
  <c r="L41" i="37" s="1"/>
  <c r="U17" i="37"/>
  <c r="D95" i="37"/>
  <c r="C95" i="37"/>
  <c r="K100" i="37"/>
  <c r="L100" i="37" s="1"/>
  <c r="J101" i="37"/>
  <c r="M100" i="37"/>
  <c r="N100" i="37" s="1"/>
  <c r="B81" i="37"/>
  <c r="C80" i="37"/>
  <c r="D80" i="37" s="1"/>
  <c r="Y16" i="37"/>
  <c r="E80" i="37"/>
  <c r="F80" i="37" s="1"/>
  <c r="K60" i="37"/>
  <c r="L60" i="37" s="1"/>
  <c r="P60" i="37" s="1"/>
  <c r="M60" i="37"/>
  <c r="N60" i="37" s="1"/>
  <c r="V16" i="37"/>
  <c r="J61" i="37"/>
  <c r="C93" i="37"/>
  <c r="P59" i="37"/>
  <c r="D93" i="37"/>
  <c r="K80" i="37"/>
  <c r="L80" i="37" s="1"/>
  <c r="J81" i="37"/>
  <c r="M80" i="37"/>
  <c r="N80" i="37" s="1"/>
  <c r="P41" i="37" l="1"/>
  <c r="J62" i="37"/>
  <c r="M61" i="37"/>
  <c r="N61" i="37" s="1"/>
  <c r="K61" i="37"/>
  <c r="L61" i="37" s="1"/>
  <c r="P61" i="37" s="1"/>
  <c r="V17" i="37"/>
  <c r="M42" i="37"/>
  <c r="N42" i="37" s="1"/>
  <c r="J43" i="37"/>
  <c r="K42" i="37"/>
  <c r="L42" i="37" s="1"/>
  <c r="P42" i="37" s="1"/>
  <c r="U18" i="37"/>
  <c r="E42" i="37"/>
  <c r="F42" i="37" s="1"/>
  <c r="B43" i="37"/>
  <c r="C42" i="37"/>
  <c r="D42" i="37" s="1"/>
  <c r="W18" i="37"/>
  <c r="M101" i="37"/>
  <c r="N101" i="37" s="1"/>
  <c r="J102" i="37"/>
  <c r="K101" i="37"/>
  <c r="L101" i="37" s="1"/>
  <c r="E17" i="37"/>
  <c r="F17" i="37" s="1"/>
  <c r="B18" i="37"/>
  <c r="T17" i="37"/>
  <c r="C17" i="37"/>
  <c r="D17" i="37" s="1"/>
  <c r="M81" i="37"/>
  <c r="N81" i="37" s="1"/>
  <c r="K81" i="37"/>
  <c r="L81" i="37" s="1"/>
  <c r="Y17" i="37"/>
  <c r="E81" i="37"/>
  <c r="F81" i="37" s="1"/>
  <c r="C81" i="37"/>
  <c r="D81" i="37" s="1"/>
  <c r="S17" i="37"/>
  <c r="M17" i="37"/>
  <c r="N17" i="37" s="1"/>
  <c r="K17" i="37"/>
  <c r="L17" i="37" s="1"/>
  <c r="J18" i="37"/>
  <c r="J103" i="37" l="1"/>
  <c r="M102" i="37"/>
  <c r="N102" i="37" s="1"/>
  <c r="K102" i="37"/>
  <c r="L102" i="37" s="1"/>
  <c r="J44" i="37"/>
  <c r="K43" i="37"/>
  <c r="L43" i="37" s="1"/>
  <c r="U19" i="37"/>
  <c r="M43" i="37"/>
  <c r="N43" i="37" s="1"/>
  <c r="C43" i="37"/>
  <c r="D43" i="37" s="1"/>
  <c r="W19" i="37"/>
  <c r="B44" i="37"/>
  <c r="E43" i="37"/>
  <c r="F43" i="37" s="1"/>
  <c r="M18" i="37"/>
  <c r="N18" i="37" s="1"/>
  <c r="J19" i="37"/>
  <c r="S18" i="37"/>
  <c r="K18" i="37"/>
  <c r="L18" i="37" s="1"/>
  <c r="D96" i="37"/>
  <c r="C96" i="37"/>
  <c r="C18" i="37"/>
  <c r="D18" i="37" s="1"/>
  <c r="B19" i="37"/>
  <c r="T18" i="37"/>
  <c r="E18" i="37"/>
  <c r="F18" i="37" s="1"/>
  <c r="J63" i="37"/>
  <c r="M62" i="37"/>
  <c r="N62" i="37" s="1"/>
  <c r="K62" i="37"/>
  <c r="L62" i="37" s="1"/>
  <c r="P62" i="37" s="1"/>
  <c r="V18" i="37"/>
  <c r="P43" i="37" l="1"/>
  <c r="K44" i="37"/>
  <c r="L44" i="37" s="1"/>
  <c r="M44" i="37"/>
  <c r="N44" i="37" s="1"/>
  <c r="U20" i="37"/>
  <c r="K63" i="37"/>
  <c r="L63" i="37" s="1"/>
  <c r="P63" i="37" s="1"/>
  <c r="M63" i="37"/>
  <c r="N63" i="37" s="1"/>
  <c r="V19" i="37"/>
  <c r="J64" i="37"/>
  <c r="C19" i="37"/>
  <c r="D19" i="37" s="1"/>
  <c r="B20" i="37"/>
  <c r="E19" i="37"/>
  <c r="F19" i="37" s="1"/>
  <c r="T19" i="37"/>
  <c r="K103" i="37"/>
  <c r="L103" i="37" s="1"/>
  <c r="M103" i="37"/>
  <c r="N103" i="37" s="1"/>
  <c r="M19" i="37"/>
  <c r="N19" i="37" s="1"/>
  <c r="K19" i="37"/>
  <c r="L19" i="37" s="1"/>
  <c r="C97" i="37" s="1"/>
  <c r="J20" i="37"/>
  <c r="S19" i="37"/>
  <c r="E44" i="37"/>
  <c r="F44" i="37" s="1"/>
  <c r="C44" i="37"/>
  <c r="D44" i="37" s="1"/>
  <c r="W20" i="37"/>
  <c r="M64" i="37" l="1"/>
  <c r="N64" i="37" s="1"/>
  <c r="K64" i="37"/>
  <c r="L64" i="37" s="1"/>
  <c r="V20" i="37"/>
  <c r="M20" i="37"/>
  <c r="N20" i="37" s="1"/>
  <c r="S20" i="37"/>
  <c r="K20" i="37"/>
  <c r="L20" i="37" s="1"/>
  <c r="C20" i="37"/>
  <c r="D20" i="37" s="1"/>
  <c r="T20" i="37"/>
  <c r="E20" i="37"/>
  <c r="F20" i="37" s="1"/>
  <c r="P44" i="37"/>
  <c r="D98" i="37" l="1"/>
  <c r="C98" i="37"/>
  <c r="P64" i="37"/>
</calcChain>
</file>

<file path=xl/sharedStrings.xml><?xml version="1.0" encoding="utf-8"?>
<sst xmlns="http://schemas.openxmlformats.org/spreadsheetml/2006/main" count="865" uniqueCount="331">
  <si>
    <t>GNR</t>
  </si>
  <si>
    <t>Tracteur</t>
  </si>
  <si>
    <t>Prix de revient "matériel seul"</t>
  </si>
  <si>
    <t>€/an</t>
  </si>
  <si>
    <t>ans</t>
  </si>
  <si>
    <t>€/ha</t>
  </si>
  <si>
    <t>€/h</t>
  </si>
  <si>
    <t>ha/h</t>
  </si>
  <si>
    <t>Prix GNR</t>
  </si>
  <si>
    <t>l/ha</t>
  </si>
  <si>
    <t>Tracteur + MO</t>
  </si>
  <si>
    <t>m</t>
  </si>
  <si>
    <t>€ HT</t>
  </si>
  <si>
    <t>*Performance moyenne et consommation: variable selon conditions de chantier, parcellaire, déplacements...</t>
  </si>
  <si>
    <t>Chantier complet</t>
  </si>
  <si>
    <t>Préciser</t>
  </si>
  <si>
    <t>Optimisé</t>
  </si>
  <si>
    <t>Moyen</t>
  </si>
  <si>
    <t>Elevé</t>
  </si>
  <si>
    <t>Tracteur, GNR et main d'œuvre compris</t>
  </si>
  <si>
    <t>Consommation GNR</t>
  </si>
  <si>
    <t>Prix indicatif chantier (€/ha)</t>
  </si>
  <si>
    <r>
      <t>2) S</t>
    </r>
    <r>
      <rPr>
        <b/>
        <sz val="11"/>
        <color theme="1"/>
        <rFont val="Verdana"/>
        <family val="2"/>
      </rPr>
      <t>urface</t>
    </r>
    <r>
      <rPr>
        <sz val="11"/>
        <color theme="1"/>
        <rFont val="Verdana"/>
        <family val="2"/>
      </rPr>
      <t xml:space="preserve"> moyenne annuelle de </t>
    </r>
    <r>
      <rPr>
        <b/>
        <sz val="11"/>
        <color theme="1"/>
        <rFont val="Verdana"/>
        <family val="2"/>
      </rPr>
      <t>travail</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</si>
  <si>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t>
    </r>
    <r>
      <rPr>
        <i/>
        <sz val="11"/>
        <color theme="1"/>
        <rFont val="Verdana"/>
        <family val="2"/>
      </rPr>
      <t xml:space="preserve"> 5, 7 , 8, 10 ou 12 ans (amortissement technique)</t>
    </r>
  </si>
  <si>
    <r>
      <t xml:space="preserve">5) </t>
    </r>
    <r>
      <rPr>
        <b/>
        <sz val="11"/>
        <color theme="1"/>
        <rFont val="Verdana"/>
        <family val="2"/>
      </rPr>
      <t xml:space="preserve">Charges fixes annuelles </t>
    </r>
    <r>
      <rPr>
        <sz val="11"/>
        <color theme="1"/>
        <rFont val="Verdana"/>
        <family val="2"/>
      </rPr>
      <t xml:space="preserve">: </t>
    </r>
    <r>
      <rPr>
        <i/>
        <sz val="11"/>
        <color theme="1"/>
        <rFont val="Verdana"/>
        <family val="2"/>
      </rPr>
      <t>Amortissement, frais financiers, frais de logement</t>
    </r>
  </si>
  <si>
    <r>
      <t xml:space="preserve">6) </t>
    </r>
    <r>
      <rPr>
        <b/>
        <sz val="11"/>
        <color theme="1"/>
        <rFont val="Verdana"/>
        <family val="2"/>
      </rPr>
      <t xml:space="preserve">Charges fixes à l'hectare </t>
    </r>
    <r>
      <rPr>
        <sz val="11"/>
        <color theme="1"/>
        <rFont val="Verdana"/>
        <family val="2"/>
      </rPr>
      <t xml:space="preserve">: </t>
    </r>
  </si>
  <si>
    <r>
      <t>7)</t>
    </r>
    <r>
      <rPr>
        <b/>
        <sz val="11"/>
        <color theme="1"/>
        <rFont val="Verdana"/>
        <family val="2"/>
      </rPr>
      <t xml:space="preserve"> Entretien moyen</t>
    </r>
    <r>
      <rPr>
        <sz val="11"/>
        <color theme="1"/>
        <rFont val="Verdana"/>
        <family val="2"/>
      </rPr>
      <t xml:space="preserve"> </t>
    </r>
  </si>
  <si>
    <r>
      <t xml:space="preserve">3) </t>
    </r>
    <r>
      <rPr>
        <b/>
        <sz val="11"/>
        <color theme="1"/>
        <rFont val="Verdana"/>
        <family val="2"/>
      </rPr>
      <t>Valeur achat</t>
    </r>
  </si>
  <si>
    <t>Autre matériel 2</t>
  </si>
  <si>
    <t>Prix de revient</t>
  </si>
  <si>
    <t>ha</t>
  </si>
  <si>
    <t>Valeur à neuf</t>
  </si>
  <si>
    <r>
      <t xml:space="preserve">Matériel </t>
    </r>
    <r>
      <rPr>
        <sz val="8"/>
        <color theme="1"/>
        <rFont val="Verdana"/>
        <family val="2"/>
      </rPr>
      <t>(1)</t>
    </r>
  </si>
  <si>
    <r>
      <rPr>
        <b/>
        <sz val="12"/>
        <rFont val="Verdana"/>
        <family val="2"/>
      </rPr>
      <t>Référence CUMA</t>
    </r>
    <r>
      <rPr>
        <sz val="10"/>
        <rFont val="Verdana"/>
        <family val="2"/>
      </rPr>
      <t>(2)</t>
    </r>
  </si>
  <si>
    <t>(3) Source "EDT Normandie"</t>
  </si>
  <si>
    <r>
      <t xml:space="preserve">4) </t>
    </r>
    <r>
      <rPr>
        <b/>
        <sz val="11"/>
        <color theme="1"/>
        <rFont val="Verdana"/>
        <family val="2"/>
      </rPr>
      <t>Durée d'utilisation</t>
    </r>
    <r>
      <rPr>
        <sz val="11"/>
        <color theme="1"/>
        <rFont val="Verdana"/>
        <family val="2"/>
      </rPr>
      <t xml:space="preserve"> </t>
    </r>
    <r>
      <rPr>
        <b/>
        <sz val="11"/>
        <color theme="1"/>
        <rFont val="Verdana"/>
        <family val="2"/>
      </rPr>
      <t>prévue</t>
    </r>
  </si>
  <si>
    <r>
      <t xml:space="preserve">5) </t>
    </r>
    <r>
      <rPr>
        <b/>
        <sz val="11"/>
        <color theme="1"/>
        <rFont val="Verdana"/>
        <family val="2"/>
      </rPr>
      <t>Charges fixes annuelles</t>
    </r>
  </si>
  <si>
    <r>
      <t xml:space="preserve">4) </t>
    </r>
    <r>
      <rPr>
        <b/>
        <sz val="11"/>
        <color theme="1"/>
        <rFont val="Verdana"/>
        <family val="2"/>
      </rPr>
      <t>Durée d'utilisation</t>
    </r>
    <r>
      <rPr>
        <sz val="11"/>
        <color theme="1"/>
        <rFont val="Verdana"/>
        <family val="2"/>
      </rPr>
      <t xml:space="preserve"> </t>
    </r>
    <r>
      <rPr>
        <b/>
        <sz val="11"/>
        <color theme="1"/>
        <rFont val="Verdana"/>
        <family val="2"/>
      </rPr>
      <t>prévue</t>
    </r>
    <r>
      <rPr>
        <sz val="11"/>
        <color theme="1"/>
        <rFont val="Verdana"/>
        <family val="2"/>
      </rPr>
      <t/>
    </r>
  </si>
  <si>
    <r>
      <t xml:space="preserve">5) </t>
    </r>
    <r>
      <rPr>
        <b/>
        <sz val="11"/>
        <color theme="1"/>
        <rFont val="Verdana"/>
        <family val="2"/>
      </rPr>
      <t xml:space="preserve">Charges fixes annuelles </t>
    </r>
    <r>
      <rPr>
        <sz val="11"/>
        <color theme="1"/>
        <rFont val="Verdana"/>
        <family val="2"/>
      </rPr>
      <t/>
    </r>
  </si>
  <si>
    <r>
      <t>1) la consommation de</t>
    </r>
    <r>
      <rPr>
        <b/>
        <i/>
        <sz val="11"/>
        <color theme="1"/>
        <rFont val="Verdana"/>
        <family val="2"/>
      </rPr>
      <t xml:space="preserve"> GNR</t>
    </r>
  </si>
  <si>
    <r>
      <t xml:space="preserve">3) le coût de la </t>
    </r>
    <r>
      <rPr>
        <b/>
        <i/>
        <sz val="11"/>
        <color theme="1"/>
        <rFont val="Verdana"/>
        <family val="2"/>
      </rPr>
      <t>main d'œuvre</t>
    </r>
    <r>
      <rPr>
        <i/>
        <sz val="11"/>
        <color theme="1"/>
        <rFont val="Verdana"/>
        <family val="2"/>
      </rPr>
      <t xml:space="preserve"> (17 à 25 €/h)</t>
    </r>
  </si>
  <si>
    <r>
      <t xml:space="preserve">4) le </t>
    </r>
    <r>
      <rPr>
        <b/>
        <i/>
        <sz val="11"/>
        <color theme="1"/>
        <rFont val="Verdana"/>
        <family val="2"/>
      </rPr>
      <t>débit</t>
    </r>
    <r>
      <rPr>
        <i/>
        <sz val="11"/>
        <color theme="1"/>
        <rFont val="Verdana"/>
        <family val="2"/>
      </rPr>
      <t xml:space="preserve"> moyen du</t>
    </r>
    <r>
      <rPr>
        <b/>
        <i/>
        <sz val="11"/>
        <color theme="1"/>
        <rFont val="Verdana"/>
        <family val="2"/>
      </rPr>
      <t xml:space="preserve"> chantier</t>
    </r>
    <r>
      <rPr>
        <i/>
        <sz val="11"/>
        <color theme="1"/>
        <rFont val="Verdana"/>
        <family val="2"/>
      </rPr>
      <t xml:space="preserve"> (ha/h)</t>
    </r>
  </si>
  <si>
    <r>
      <t xml:space="preserve">6) </t>
    </r>
    <r>
      <rPr>
        <b/>
        <sz val="11"/>
        <color theme="1"/>
        <rFont val="Verdana"/>
        <family val="2"/>
      </rPr>
      <t xml:space="preserve">Charges fixes à l'hectare </t>
    </r>
  </si>
  <si>
    <t>Autre matériel 3</t>
  </si>
  <si>
    <t xml:space="preserve"> +</t>
  </si>
  <si>
    <t xml:space="preserve">et </t>
  </si>
  <si>
    <t>En remplissant les cases "jaune", il est possible de calculer le prix de revient d'un matériel ou d'une combinaison de matériels. Reste ensuite à comparer aux références indiquées çi-dessus!</t>
  </si>
  <si>
    <t>Minimum</t>
  </si>
  <si>
    <t>Idéal</t>
  </si>
  <si>
    <t xml:space="preserve">Les autres outils de calcul: </t>
  </si>
  <si>
    <t>http://www.cumacalc.fr/</t>
  </si>
  <si>
    <t>Indicateurs</t>
  </si>
  <si>
    <t>"Matériel et Chantier"</t>
  </si>
  <si>
    <t xml:space="preserve">Activité ( ha/an) </t>
  </si>
  <si>
    <t>Débit  (ha/h)*</t>
  </si>
  <si>
    <t>90 à 120 ch</t>
  </si>
  <si>
    <r>
      <t>2)</t>
    </r>
    <r>
      <rPr>
        <b/>
        <sz val="11"/>
        <color theme="1"/>
        <rFont val="Verdana"/>
        <family val="2"/>
      </rPr>
      <t xml:space="preserve"> Surface</t>
    </r>
    <r>
      <rPr>
        <sz val="11"/>
        <color theme="1"/>
        <rFont val="Verdana"/>
        <family val="2"/>
      </rPr>
      <t xml:space="preserve"> moyenne annuelle de </t>
    </r>
    <r>
      <rPr>
        <b/>
        <sz val="11"/>
        <color theme="1"/>
        <rFont val="Verdana"/>
        <family val="2"/>
      </rPr>
      <t>travail</t>
    </r>
  </si>
  <si>
    <t>5 à 12 l/ha</t>
  </si>
  <si>
    <r>
      <t>1)</t>
    </r>
    <r>
      <rPr>
        <b/>
        <sz val="11"/>
        <color theme="1"/>
        <rFont val="Verdana"/>
        <family val="2"/>
      </rPr>
      <t xml:space="preserve"> Largeur de travail</t>
    </r>
    <r>
      <rPr>
        <sz val="11"/>
        <color theme="1"/>
        <rFont val="Verdana"/>
        <family val="2"/>
      </rPr>
      <t>: 4m50 = 4,5</t>
    </r>
  </si>
  <si>
    <r>
      <t xml:space="preserve">3) </t>
    </r>
    <r>
      <rPr>
        <b/>
        <sz val="11"/>
        <color theme="1"/>
        <rFont val="Verdana"/>
        <family val="2"/>
      </rPr>
      <t xml:space="preserve">Valeur achat </t>
    </r>
  </si>
  <si>
    <r>
      <t xml:space="preserve">Référence CUMA et ETA </t>
    </r>
    <r>
      <rPr>
        <sz val="11"/>
        <color rgb="FF0070C0"/>
        <rFont val="Verdana"/>
        <family val="2"/>
      </rPr>
      <t>(3)</t>
    </r>
  </si>
  <si>
    <t>Variable selon conditions de chantier (vitesse avancement)</t>
  </si>
  <si>
    <t>Pas de référence</t>
  </si>
  <si>
    <t>ch</t>
  </si>
  <si>
    <t>Rouleau destructeur/écraseur couvert végétal (genre "Faca")</t>
  </si>
  <si>
    <r>
      <rPr>
        <b/>
        <u/>
        <sz val="11"/>
        <color theme="1"/>
        <rFont val="Verdana"/>
        <family val="2"/>
      </rPr>
      <t xml:space="preserve">Utilisation: </t>
    </r>
    <r>
      <rPr>
        <sz val="11"/>
        <color theme="1"/>
        <rFont val="Verdana"/>
        <family val="2"/>
      </rPr>
      <t xml:space="preserve"> Composé d'1 ou 2 rouleaux à lames + ou moins tranchantes, le rouleau couche, coupe ou écrase le couvert végétal en vue de sa destruction. Monté sur le relevage avant du tracteur, il peut être associé à un matériel de semis direct, un strip-till...</t>
    </r>
  </si>
  <si>
    <t>Rouleau destructeur simple 3m</t>
  </si>
  <si>
    <t>Rouleau destructeur double 3m</t>
  </si>
  <si>
    <t>Rouleau destructeur simple 6m</t>
  </si>
  <si>
    <t>Rouleau destructeur double 6m</t>
  </si>
  <si>
    <t>Rouleau destucteur 6m haut de gamme simple ou double</t>
  </si>
  <si>
    <t>60 à 80 ch</t>
  </si>
  <si>
    <t>80 à 100</t>
  </si>
  <si>
    <t>80 à 100 ch</t>
  </si>
  <si>
    <t>80 à 110 ch</t>
  </si>
  <si>
    <t>1,5 à 3 l/ha</t>
  </si>
  <si>
    <t>Rouleaux "Haut de gamme"</t>
  </si>
  <si>
    <t>Rouleaux "simples"</t>
  </si>
  <si>
    <t>Pas de références</t>
  </si>
  <si>
    <t>Votre simulation "Prix de revient rouleau destructeur"</t>
  </si>
  <si>
    <t>Rouleau destructeur</t>
  </si>
  <si>
    <r>
      <t>7)</t>
    </r>
    <r>
      <rPr>
        <b/>
        <sz val="11"/>
        <color theme="1"/>
        <rFont val="Verdana"/>
        <family val="2"/>
      </rPr>
      <t xml:space="preserve"> Entretien moyen</t>
    </r>
    <r>
      <rPr>
        <sz val="11"/>
        <color theme="1"/>
        <rFont val="Verdana"/>
        <family val="2"/>
      </rPr>
      <t xml:space="preserve"> : 0,5 à 1</t>
    </r>
    <r>
      <rPr>
        <i/>
        <sz val="11"/>
        <color theme="1"/>
        <rFont val="Verdana"/>
        <family val="2"/>
      </rPr>
      <t xml:space="preserve"> €/ha</t>
    </r>
  </si>
  <si>
    <t>Votre simulation "Coût du chantier"</t>
  </si>
  <si>
    <r>
      <t>1) la consommation de</t>
    </r>
    <r>
      <rPr>
        <b/>
        <i/>
        <sz val="11"/>
        <color theme="1"/>
        <rFont val="Verdana"/>
        <family val="2"/>
      </rPr>
      <t xml:space="preserve"> GNR</t>
    </r>
    <r>
      <rPr>
        <i/>
        <sz val="11"/>
        <color theme="1"/>
        <rFont val="Verdana"/>
        <family val="2"/>
      </rPr>
      <t xml:space="preserve"> (1,5 à 3 l/ha)</t>
    </r>
  </si>
  <si>
    <t>&lt;20</t>
  </si>
  <si>
    <t>20 à 25</t>
  </si>
  <si>
    <t>&gt;25</t>
  </si>
  <si>
    <r>
      <rPr>
        <b/>
        <u/>
        <sz val="11"/>
        <color theme="1"/>
        <rFont val="Verdana"/>
        <family val="2"/>
      </rPr>
      <t>Tendance:</t>
    </r>
    <r>
      <rPr>
        <sz val="11"/>
        <color theme="1"/>
        <rFont val="Verdana"/>
        <family val="2"/>
      </rPr>
      <t xml:space="preserve">  Les rouleaux d'entrée de gamme (lames soudées) font de plus en plus souvent place à des rouleaux plus agressifs (lames coupantes, poids plus important, double rouleaux…) afin de s'adapter à des couverts moins développés et plus résistant aux contraintes mécaniques.</t>
    </r>
  </si>
  <si>
    <r>
      <rPr>
        <b/>
        <u/>
        <sz val="11"/>
        <color theme="1"/>
        <rFont val="Verdana"/>
        <family val="2"/>
      </rPr>
      <t>Agroécologie:</t>
    </r>
    <r>
      <rPr>
        <b/>
        <sz val="11"/>
        <color theme="1"/>
        <rFont val="Verdana"/>
        <family val="2"/>
      </rPr>
      <t xml:space="preserve"> </t>
    </r>
    <r>
      <rPr>
        <sz val="11"/>
        <color theme="1"/>
        <rFont val="Verdana"/>
        <family val="2"/>
      </rPr>
      <t xml:space="preserve">Les broyeurs ont plusieurs utilités: destruction mécanique des couverts volumineux, broyage des refus sur prairie, destruction mécanique de plantes indésirables (chardons, ambroisie), prévention de la pyrale du maïs, entretien des bords de champs… </t>
    </r>
  </si>
  <si>
    <t>Axe vertical 5 m, 3 rotors, repliable</t>
  </si>
  <si>
    <t>Axe vertical 6 m, 3 rotors, repliable</t>
  </si>
  <si>
    <t>Axe vertical 3m50, 2 rotors</t>
  </si>
  <si>
    <t>Axe vertical 1m80, 1 rotor</t>
  </si>
  <si>
    <t>0,7 à 1</t>
  </si>
  <si>
    <t>1,5 à 2</t>
  </si>
  <si>
    <t>3 à 4</t>
  </si>
  <si>
    <t>3,5 à 5</t>
  </si>
  <si>
    <t>50 à 60 ch</t>
  </si>
  <si>
    <t>110 à 150 ch</t>
  </si>
  <si>
    <t>Forte variation selon volume à broyer</t>
  </si>
  <si>
    <t>120 à 180 ch</t>
  </si>
  <si>
    <t>4 à 9 l/ha</t>
  </si>
  <si>
    <t>Girobroyeur</t>
  </si>
  <si>
    <t>Broyeurs à axe vertical ou "Girobroyeur"</t>
  </si>
  <si>
    <r>
      <rPr>
        <b/>
        <u/>
        <sz val="11"/>
        <color theme="1"/>
        <rFont val="Verdana"/>
        <family val="2"/>
      </rPr>
      <t>Tendance:</t>
    </r>
    <r>
      <rPr>
        <sz val="11"/>
        <color theme="1"/>
        <rFont val="Verdana"/>
        <family val="2"/>
      </rPr>
      <t xml:space="preserve"> Les girobroyeurs ont fait de gros progrès (répartition plus homogène des résidus, finesse de broyage). Ils demandent moins de puissance que les broyeurs à axe horizontal tout en avançant plus vite sur une végétation moyennement développée. Les CUMA s'orientent vers les modèles de 5 à 7m.</t>
    </r>
  </si>
  <si>
    <r>
      <t xml:space="preserve">Référence CUMA et ETA </t>
    </r>
    <r>
      <rPr>
        <sz val="11"/>
        <color rgb="FF0033CC"/>
        <rFont val="Verdana"/>
        <family val="2"/>
      </rPr>
      <t>(3)</t>
    </r>
  </si>
  <si>
    <r>
      <t>7)</t>
    </r>
    <r>
      <rPr>
        <b/>
        <sz val="11"/>
        <color theme="1"/>
        <rFont val="Verdana"/>
        <family val="2"/>
      </rPr>
      <t xml:space="preserve"> Entretien moyen</t>
    </r>
    <r>
      <rPr>
        <sz val="11"/>
        <color theme="1"/>
        <rFont val="Verdana"/>
        <family val="2"/>
      </rPr>
      <t xml:space="preserve"> : 2,2</t>
    </r>
    <r>
      <rPr>
        <i/>
        <sz val="11"/>
        <color theme="1"/>
        <rFont val="Verdana"/>
        <family val="2"/>
      </rPr>
      <t xml:space="preserve"> à 4 €/ha</t>
    </r>
  </si>
  <si>
    <t>Votre simulation "Prix de revient girobroyeur"</t>
  </si>
  <si>
    <t>Votre simulation "Coût du chantier girobroyeur"</t>
  </si>
  <si>
    <t>Broyeurs à axe horizontal</t>
  </si>
  <si>
    <t>Axe horizontal 3m</t>
  </si>
  <si>
    <t>Axe horizontal 4m80</t>
  </si>
  <si>
    <t>Axe horizontal 6m</t>
  </si>
  <si>
    <t>Axe horizontal 8m</t>
  </si>
  <si>
    <t>1 à 2</t>
  </si>
  <si>
    <t>1,5 à 3</t>
  </si>
  <si>
    <t>2 à 4</t>
  </si>
  <si>
    <t>2,5 à 5</t>
  </si>
  <si>
    <t>180 à 250 ch</t>
  </si>
  <si>
    <t>150 à 200 ch</t>
  </si>
  <si>
    <t>130 à 180 ch</t>
  </si>
  <si>
    <t>90 à 110 ch</t>
  </si>
  <si>
    <t>Broyeur "axe horizontal</t>
  </si>
  <si>
    <t>&lt;35</t>
  </si>
  <si>
    <t>35 à 45</t>
  </si>
  <si>
    <t>&gt;45</t>
  </si>
  <si>
    <t>Votre simulation "Prix de revient broyeur axe horizontal"</t>
  </si>
  <si>
    <t>Autre matériel/option 2</t>
  </si>
  <si>
    <t>Autre matériel/option 3</t>
  </si>
  <si>
    <t>Votre simulation "Coût du chantier broyeur"</t>
  </si>
  <si>
    <t>Broyeur déporté 2m20</t>
  </si>
  <si>
    <t>Broyeur déporté 2m50</t>
  </si>
  <si>
    <t>Broyeur sous clôture avec palpeur</t>
  </si>
  <si>
    <t>Broyeur sous clôture avec ressort</t>
  </si>
  <si>
    <t>Broyeur déporté 1m60/2m</t>
  </si>
  <si>
    <t>100 à 110 ch</t>
  </si>
  <si>
    <t>110 à 120 ch</t>
  </si>
  <si>
    <t>50 ch</t>
  </si>
  <si>
    <t>1,5 à 3 km/h</t>
  </si>
  <si>
    <t>2 à 4 km/h</t>
  </si>
  <si>
    <r>
      <rPr>
        <b/>
        <u/>
        <sz val="11"/>
        <color theme="1"/>
        <rFont val="Verdana"/>
        <family val="2"/>
      </rPr>
      <t>Agroécologie:</t>
    </r>
    <r>
      <rPr>
        <sz val="11"/>
        <color theme="1"/>
        <rFont val="Verdana"/>
        <family val="2"/>
      </rPr>
      <t xml:space="preserve"> Le broyage mécanique des bords de champs et des bandes enherbées permet de détruire les plantes nuisibles avant leur montée en graine. Le broyeur sous clôture nettoie une bande de 70/90 cm sous les fils et garanti un bon fonctionnement des clôtures électriques (limite les risques de divagation des animaux).</t>
    </r>
  </si>
  <si>
    <t>Broyeur déporté</t>
  </si>
  <si>
    <t>Broyeur sous clôture</t>
  </si>
  <si>
    <t>&lt;11</t>
  </si>
  <si>
    <t xml:space="preserve">Activité ( h/an) </t>
  </si>
  <si>
    <r>
      <t>2)</t>
    </r>
    <r>
      <rPr>
        <b/>
        <sz val="11"/>
        <color theme="1"/>
        <rFont val="Verdana"/>
        <family val="2"/>
      </rPr>
      <t xml:space="preserve"> Heures annuelles</t>
    </r>
    <r>
      <rPr>
        <sz val="11"/>
        <color theme="1"/>
        <rFont val="Verdana"/>
        <family val="2"/>
      </rPr>
      <t xml:space="preserve"> de </t>
    </r>
    <r>
      <rPr>
        <b/>
        <sz val="11"/>
        <color theme="1"/>
        <rFont val="Verdana"/>
        <family val="2"/>
      </rPr>
      <t>travail</t>
    </r>
  </si>
  <si>
    <t>h</t>
  </si>
  <si>
    <r>
      <t xml:space="preserve">6) </t>
    </r>
    <r>
      <rPr>
        <b/>
        <sz val="11"/>
        <color theme="1"/>
        <rFont val="Verdana"/>
        <family val="2"/>
      </rPr>
      <t xml:space="preserve">Charges fixes à l'heure </t>
    </r>
    <r>
      <rPr>
        <sz val="11"/>
        <color theme="1"/>
        <rFont val="Verdana"/>
        <family val="2"/>
      </rPr>
      <t xml:space="preserve">: </t>
    </r>
  </si>
  <si>
    <r>
      <t>7)</t>
    </r>
    <r>
      <rPr>
        <b/>
        <sz val="11"/>
        <color theme="1"/>
        <rFont val="Verdana"/>
        <family val="2"/>
      </rPr>
      <t xml:space="preserve"> Entretien moyen</t>
    </r>
    <r>
      <rPr>
        <sz val="11"/>
        <color theme="1"/>
        <rFont val="Verdana"/>
        <family val="2"/>
      </rPr>
      <t xml:space="preserve"> : </t>
    </r>
    <r>
      <rPr>
        <i/>
        <sz val="11"/>
        <color theme="1"/>
        <rFont val="Verdana"/>
        <family val="2"/>
      </rPr>
      <t>4 à 8 €/h (broyeur déporté) - 1,7 (broyeur sous clôture)</t>
    </r>
  </si>
  <si>
    <t>l/h</t>
  </si>
  <si>
    <r>
      <t>4) la</t>
    </r>
    <r>
      <rPr>
        <b/>
        <i/>
        <sz val="11"/>
        <color theme="1"/>
        <rFont val="Verdana"/>
        <family val="2"/>
      </rPr>
      <t xml:space="preserve"> puissance</t>
    </r>
    <r>
      <rPr>
        <i/>
        <sz val="11"/>
        <color theme="1"/>
        <rFont val="Verdana"/>
        <family val="2"/>
      </rPr>
      <t xml:space="preserve"> du tracteur</t>
    </r>
  </si>
  <si>
    <r>
      <t>1)</t>
    </r>
    <r>
      <rPr>
        <b/>
        <sz val="11"/>
        <color theme="1"/>
        <rFont val="Verdana"/>
        <family val="2"/>
      </rPr>
      <t xml:space="preserve"> Largeur de travail</t>
    </r>
    <r>
      <rPr>
        <sz val="11"/>
        <color theme="1"/>
        <rFont val="Verdana"/>
        <family val="2"/>
      </rPr>
      <t>: 1m50 = 1,5</t>
    </r>
  </si>
  <si>
    <t>Performance</t>
  </si>
  <si>
    <t>0,5 à 1 ha/h</t>
  </si>
  <si>
    <t>0,6 à 1,2 ha/h</t>
  </si>
  <si>
    <t>0,7 à 1,4 ha/h</t>
  </si>
  <si>
    <r>
      <t xml:space="preserve">Pas de référence </t>
    </r>
    <r>
      <rPr>
        <b/>
        <sz val="9"/>
        <color rgb="FFFF0000"/>
        <rFont val="Verdana"/>
        <family val="2"/>
      </rPr>
      <t xml:space="preserve">calcul indicatif sur la partie "simulation" </t>
    </r>
  </si>
  <si>
    <r>
      <rPr>
        <b/>
        <u/>
        <sz val="11"/>
        <color theme="1"/>
        <rFont val="Verdana"/>
        <family val="2"/>
      </rPr>
      <t xml:space="preserve">Utilisation: </t>
    </r>
    <r>
      <rPr>
        <sz val="11"/>
        <color theme="1"/>
        <rFont val="Verdana"/>
        <family val="2"/>
      </rPr>
      <t>Les broyeurs déportés à axe horizontal (1) sont conçus pour l'entretien des bords de champs. Il sont capables de travailler à plat, à 45° dans un fossé ou sur un pied de talus, et à la verticale. Des modèles moins encombrants, à axe vertical, sont plus adaptés pour nettoyer sous les clôtures (2).</t>
    </r>
  </si>
  <si>
    <t>Votre simulation "Prix de revient broyeur"</t>
  </si>
  <si>
    <t>Broyeur "axe horizontal"</t>
  </si>
  <si>
    <t>Broyeurs déportés (ou d'accotement)</t>
  </si>
  <si>
    <t>Pour contourner le piquet, le broyeur sous clôture utilise 2 principes:                  1) le rotor est maintenu avec une tension réglable. 2) un palpeur commande un vérin d'escamotage.</t>
  </si>
  <si>
    <r>
      <rPr>
        <b/>
        <u/>
        <sz val="11"/>
        <color theme="1"/>
        <rFont val="Verdana"/>
        <family val="2"/>
      </rPr>
      <t>Agroécologie:</t>
    </r>
    <r>
      <rPr>
        <sz val="11"/>
        <color theme="1"/>
        <rFont val="Verdana"/>
        <family val="2"/>
      </rPr>
      <t xml:space="preserve"> Les rouleaux destructeurs conviennent pour la destruction des couverts faciles à détruire (moutarde, féverole...). Ils sont également très utilisés en combinaison aux semoirs de semis direct: le couvert couché dans le sens de l'avancement facilite le travail des disques semeurs (moins de risque de bourrrage, moins de végétation dans la ligne de semis).</t>
    </r>
  </si>
  <si>
    <t>€/l HT</t>
  </si>
  <si>
    <r>
      <rPr>
        <b/>
        <u/>
        <sz val="11"/>
        <color theme="1"/>
        <rFont val="Verdana"/>
        <family val="2"/>
      </rPr>
      <t xml:space="preserve">Utilisation: </t>
    </r>
    <r>
      <rPr>
        <sz val="11"/>
        <color theme="1"/>
        <rFont val="Verdana"/>
        <family val="2"/>
      </rPr>
      <t xml:space="preserve"> Le broyeur à axe vertical (Girobroyeur) broie et étale les végétaux (couverts, refus de prairies, résidus de récolte…). Le broyage facilite le passage d'autres outils, sans bourrage, quand la végétation est très développée.  Le girobroyeur compte 2 à 6 lames/rotor et des contre-couteaux pour un effet "Mulching".</t>
    </r>
  </si>
  <si>
    <r>
      <rPr>
        <b/>
        <u/>
        <sz val="11"/>
        <color theme="1"/>
        <rFont val="Verdana"/>
        <family val="2"/>
      </rPr>
      <t>Agroécologie:</t>
    </r>
    <r>
      <rPr>
        <b/>
        <sz val="11"/>
        <color theme="1"/>
        <rFont val="Verdana"/>
        <family val="2"/>
      </rPr>
      <t xml:space="preserve"> </t>
    </r>
    <r>
      <rPr>
        <sz val="11"/>
        <color theme="1"/>
        <rFont val="Verdana"/>
        <family val="2"/>
      </rPr>
      <t xml:space="preserve">Les broyeurs ont plusieurs utilités: destruction mécanique des couverts volumineux, broyage des refus sur prairie, destruction mécanique de plantes indésirables (chardons, ambroisie...), prévention de la pyrale du maïs, entretien des bords de champs… </t>
    </r>
  </si>
  <si>
    <r>
      <rPr>
        <b/>
        <u/>
        <sz val="11"/>
        <color theme="1"/>
        <rFont val="Verdana"/>
        <family val="2"/>
      </rPr>
      <t xml:space="preserve">Utilisation: </t>
    </r>
    <r>
      <rPr>
        <sz val="11"/>
        <color theme="1"/>
        <rFont val="Verdana"/>
        <family val="2"/>
      </rPr>
      <t xml:space="preserve"> Equipés de marteaux ou de couteaux (cuillère, Y...), les broyeurs à axe horizontal broient la végétation (couverts, refus de prairies, résidus de récolte…). Ils permettent le passage d'autres outils, sans bourrage, quand la végétation est très développée. </t>
    </r>
  </si>
  <si>
    <r>
      <rPr>
        <b/>
        <u/>
        <sz val="11"/>
        <color theme="1"/>
        <rFont val="Verdana"/>
        <family val="2"/>
      </rPr>
      <t>Tendance</t>
    </r>
    <r>
      <rPr>
        <sz val="11"/>
        <color theme="1"/>
        <rFont val="Verdana"/>
        <family val="2"/>
      </rPr>
      <t>: Les broyeurs à axe horizontal sont surtout équipés de marteaux, ce qui favorise l'aspiration (passages de roues, végétation couchée...). La qualité du broyage est liée à la vitesse d'avancement (4 à 8 km/h). Pour la méthanisation, ces broyeurs peuvent être associé à un dispositif d'andainage latéral.</t>
    </r>
  </si>
  <si>
    <r>
      <rPr>
        <b/>
        <u/>
        <sz val="11"/>
        <color theme="1"/>
        <rFont val="Verdana"/>
        <family val="2"/>
      </rPr>
      <t>Tendance:</t>
    </r>
    <r>
      <rPr>
        <sz val="11"/>
        <color theme="1"/>
        <rFont val="Verdana"/>
        <family val="2"/>
      </rPr>
      <t xml:space="preserve"> Les broyeurs déportés 1m60/2m sont plus maniables et conviennent mieux pour les bords de fossés et les pieds de talus. Les modèles de 2m20/2m50 travaillent plus haut en position verticale et sont aussi utilisés pour travailler en plein champ (le tracteur ne roule pas sur la végétation, petites surfaces) </t>
    </r>
  </si>
  <si>
    <t>(2) Source "Guide prix de revient" CUMA Ouest 2023</t>
  </si>
  <si>
    <r>
      <t xml:space="preserve">14,6 € </t>
    </r>
    <r>
      <rPr>
        <b/>
        <sz val="12"/>
        <color theme="0"/>
        <rFont val="Verdana"/>
        <family val="2"/>
      </rPr>
      <t>(3m50 et +)</t>
    </r>
  </si>
  <si>
    <r>
      <t xml:space="preserve">13,8 € </t>
    </r>
    <r>
      <rPr>
        <b/>
        <sz val="12"/>
        <color theme="0"/>
        <rFont val="Verdana"/>
        <family val="2"/>
      </rPr>
      <t>(&lt;3m50)</t>
    </r>
  </si>
  <si>
    <r>
      <t>7)</t>
    </r>
    <r>
      <rPr>
        <b/>
        <sz val="11"/>
        <color theme="1"/>
        <rFont val="Verdana"/>
        <family val="2"/>
      </rPr>
      <t xml:space="preserve"> Entretien moyen</t>
    </r>
    <r>
      <rPr>
        <sz val="11"/>
        <color theme="1"/>
        <rFont val="Verdana"/>
        <family val="2"/>
      </rPr>
      <t xml:space="preserve"> : 3,5</t>
    </r>
    <r>
      <rPr>
        <i/>
        <sz val="11"/>
        <color theme="1"/>
        <rFont val="Verdana"/>
        <family val="2"/>
      </rPr>
      <t xml:space="preserve"> à 6 €/ha</t>
    </r>
  </si>
  <si>
    <r>
      <t xml:space="preserve">23,5 €/h </t>
    </r>
    <r>
      <rPr>
        <b/>
        <sz val="12"/>
        <color theme="0"/>
        <rFont val="Verdana"/>
        <family val="2"/>
      </rPr>
      <t>(109 h/an)</t>
    </r>
  </si>
  <si>
    <t>Rouleau</t>
  </si>
  <si>
    <t>Broyeur</t>
  </si>
  <si>
    <t>Taux intérêt</t>
  </si>
  <si>
    <t>Amortissement %</t>
  </si>
  <si>
    <t>Base %</t>
  </si>
  <si>
    <t>F/€</t>
  </si>
  <si>
    <t xml:space="preserve">Durée </t>
  </si>
  <si>
    <t xml:space="preserve"> Valeur résiduelle</t>
  </si>
  <si>
    <t>Amortissement</t>
  </si>
  <si>
    <t xml:space="preserve"> Amortissement</t>
  </si>
  <si>
    <t xml:space="preserve">Intérêt </t>
  </si>
  <si>
    <t>Intérêt</t>
  </si>
  <si>
    <t>EVOLUTION DE LA VALEUR RESIDUELLE EN FONCTION DU TAUX DE DEPRECIATION</t>
  </si>
  <si>
    <t>année</t>
  </si>
  <si>
    <t>début d'année</t>
  </si>
  <si>
    <t>annuel</t>
  </si>
  <si>
    <t xml:space="preserve"> moyen %</t>
  </si>
  <si>
    <t>Année</t>
  </si>
  <si>
    <t>Changer les valeurs dans les 3 cases "rouge" pour actualiser les coefficients (Taux d'intérêt = F2, taux assurance = F84, taux frais de logement = F85)</t>
  </si>
  <si>
    <t>Voir tableau de synthèse en A84</t>
  </si>
  <si>
    <t>TABLEAU POUR LE CALCUL RAPIDE DES CHARGES FIXES</t>
  </si>
  <si>
    <t>Durée amortissement</t>
  </si>
  <si>
    <t>Taux de dépréciation</t>
  </si>
  <si>
    <t>Coefficients</t>
  </si>
  <si>
    <t>Assurance</t>
  </si>
  <si>
    <t>%</t>
  </si>
  <si>
    <t>Avec assurance</t>
  </si>
  <si>
    <t>Sans assurance</t>
  </si>
  <si>
    <t>Logement</t>
  </si>
  <si>
    <t>5 ans</t>
  </si>
  <si>
    <t>Intérêts</t>
  </si>
  <si>
    <t>Voir F2</t>
  </si>
  <si>
    <t>7 ans</t>
  </si>
  <si>
    <t>8 ans</t>
  </si>
  <si>
    <t>10 ans</t>
  </si>
  <si>
    <t>12 ans</t>
  </si>
  <si>
    <t>14 ans</t>
  </si>
  <si>
    <t>15 ans</t>
  </si>
  <si>
    <t>En multipliant la valeur d'achat du matériel par le coefficient retenu, on obtient les charges fixes annuelles en une opération (Amortissement + frais financiers + assurance + frais de logement)</t>
  </si>
  <si>
    <t>Protection:</t>
  </si>
  <si>
    <t>matos</t>
  </si>
  <si>
    <t>L'objectif de ce fichier est de donner quelques indicateurs sur les matériels amenés à être davantage utilisés dans le cadre de l'évolution agroécologique des exploitations agricoles. Outre les photos pour visualiser les matériels, on trouve des indicateurs économiques (investissement, prix de revient...) et des indicateurs techniques (débit chantier, puissance tracteur, consommation...). L'ensemble de ces informations permet de simuler rapidement un prix de revient indicatif et un coût prévisionnel de chantier.</t>
  </si>
  <si>
    <r>
      <t xml:space="preserve">Le fichier est décomposé en autant d'onglets que de types de matériels. Pour chaque matériel, on trouve une page </t>
    </r>
    <r>
      <rPr>
        <b/>
        <sz val="12"/>
        <color indexed="8"/>
        <rFont val="Calibri"/>
        <family val="2"/>
      </rPr>
      <t>"Indicateurs"</t>
    </r>
    <r>
      <rPr>
        <sz val="12"/>
        <color indexed="8"/>
        <rFont val="Calibri"/>
        <family val="2"/>
      </rPr>
      <t xml:space="preserve"> et une page</t>
    </r>
    <r>
      <rPr>
        <b/>
        <sz val="12"/>
        <color indexed="8"/>
        <rFont val="Calibri"/>
        <family val="2"/>
      </rPr>
      <t xml:space="preserve"> "Simulation"</t>
    </r>
  </si>
  <si>
    <t>Photo p1 et p2 2022</t>
  </si>
  <si>
    <r>
      <t>Les références proviennent de diverses sources:</t>
    </r>
    <r>
      <rPr>
        <sz val="14"/>
        <color indexed="8"/>
        <rFont val="Calibri"/>
        <family val="2"/>
      </rPr>
      <t xml:space="preserve"> </t>
    </r>
  </si>
  <si>
    <r>
      <t xml:space="preserve"> - les coûts des matériels agricoles des</t>
    </r>
    <r>
      <rPr>
        <b/>
        <sz val="12"/>
        <color indexed="8"/>
        <rFont val="Calibri"/>
        <family val="2"/>
      </rPr>
      <t xml:space="preserve"> Chambres d'agriculture </t>
    </r>
    <r>
      <rPr>
        <sz val="12"/>
        <color indexed="8"/>
        <rFont val="Calibri"/>
        <family val="2"/>
      </rPr>
      <t>(APCA-2023)</t>
    </r>
  </si>
  <si>
    <r>
      <t xml:space="preserve"> - le guide des prix de revient des</t>
    </r>
    <r>
      <rPr>
        <b/>
        <sz val="12"/>
        <color theme="1"/>
        <rFont val="Calibri"/>
        <family val="2"/>
      </rPr>
      <t xml:space="preserve"> matériels en CUMA</t>
    </r>
    <r>
      <rPr>
        <sz val="12"/>
        <color theme="1"/>
        <rFont val="Calibri"/>
        <family val="2"/>
      </rPr>
      <t xml:space="preserve"> (Ouest - Edition 2023)</t>
    </r>
  </si>
  <si>
    <r>
      <t xml:space="preserve"> - les données des entrepreneurs de travaux agricoles (</t>
    </r>
    <r>
      <rPr>
        <b/>
        <sz val="12"/>
        <color theme="1"/>
        <rFont val="Calibri"/>
        <family val="2"/>
      </rPr>
      <t>EDT Normandie)</t>
    </r>
    <r>
      <rPr>
        <sz val="12"/>
        <color theme="1"/>
        <rFont val="Calibri"/>
        <family val="2"/>
      </rPr>
      <t xml:space="preserve">. </t>
    </r>
  </si>
  <si>
    <r>
      <t xml:space="preserve"> - les enquêtes auprès des exploitations légumières</t>
    </r>
    <r>
      <rPr>
        <b/>
        <sz val="12"/>
        <color indexed="8"/>
        <rFont val="Calibri"/>
        <family val="2"/>
      </rPr>
      <t xml:space="preserve"> (SILEBAN)</t>
    </r>
  </si>
  <si>
    <t>Pour chaque catégorie de matériel, nous indiquons 3 indicateurs techniques:</t>
  </si>
  <si>
    <r>
      <t xml:space="preserve"> - Le débit de chantier:</t>
    </r>
    <r>
      <rPr>
        <sz val="12"/>
        <color indexed="8"/>
        <rFont val="Calibri"/>
        <family val="2"/>
      </rPr>
      <t xml:space="preserve"> c'est un débit moyen indicatif qui tient compte des temps indirects (trajet, réglage…) pour un travail réalisé à proximité de l'exploitation. Le parcellaire, le trajet, les conditions de travail, le rendement... peuvent influencer favorablement ou défavorablement!</t>
    </r>
  </si>
  <si>
    <r>
      <t xml:space="preserve"> - La puissance nécessaire:  </t>
    </r>
    <r>
      <rPr>
        <sz val="12"/>
        <color indexed="8"/>
        <rFont val="Calibri"/>
        <family val="2"/>
      </rPr>
      <t>dans le colonne "Tracteur", nous indiquons le niveau de puissance nécessaire à l'utilisation de l'outil. La notion de puissance du tracteur peut être liée à la puissance du moteur, mais également au gabarit du tracteur : un outil porté, lourd demande un relevage puissant et un tracteur suffisamment lourd sans exiger beaucoup  de puissance)</t>
    </r>
  </si>
  <si>
    <r>
      <t xml:space="preserve"> - La consommation de GNR: </t>
    </r>
    <r>
      <rPr>
        <sz val="12"/>
        <color indexed="8"/>
        <rFont val="Calibri"/>
        <family val="2"/>
      </rPr>
      <t xml:space="preserve"> nous exploitons les différents suivis de consommations réalisés dans les différents réseaux et en relais avec les premiers utilisateurs de certaines machines.</t>
    </r>
  </si>
  <si>
    <t>La méthode de calcul APCA: Prix de revient "matériel seul"</t>
  </si>
  <si>
    <t>Calcul des charges fixes annuelles</t>
  </si>
  <si>
    <r>
      <t>Les charges fixes sont les frais liés à la décapitalisation du matériel (Valeur d'achat moins la valeur résiduelle) auxquels s'ajoutent les frais financiers, les frais de remisage et les frais d'assurance pour les automoteurs.
Pour la partie</t>
    </r>
    <r>
      <rPr>
        <b/>
        <sz val="12"/>
        <rFont val="Calibri"/>
        <family val="2"/>
      </rPr>
      <t xml:space="preserve"> amortissement (5, 7, 8, 10 ou 12 ans)</t>
    </r>
    <r>
      <rPr>
        <sz val="12"/>
        <rFont val="Calibri"/>
        <family val="2"/>
      </rPr>
      <t xml:space="preserve">, nous cumulons le total de la décote en fonction du taux choisi (10, 12, 15 ou 20%) puis nous lissons afin d'obtenir un amortissement linéaire annuel. Les </t>
    </r>
    <r>
      <rPr>
        <b/>
        <sz val="12"/>
        <rFont val="Calibri"/>
        <family val="2"/>
      </rPr>
      <t xml:space="preserve">frais financiers </t>
    </r>
    <r>
      <rPr>
        <sz val="12"/>
        <rFont val="Calibri"/>
        <family val="2"/>
      </rPr>
      <t>sont calculés sur le même principe de linéarisation à un taux de 4 % (</t>
    </r>
    <r>
      <rPr>
        <b/>
        <sz val="12"/>
        <rFont val="Calibri"/>
        <family val="2"/>
      </rPr>
      <t>Possibilité de modifier dans l'onglet "Coef charges fixes"</t>
    </r>
    <r>
      <rPr>
        <sz val="12"/>
        <rFont val="Calibri"/>
        <family val="2"/>
      </rPr>
      <t xml:space="preserve">).
Nous ajoutons à ces taux moyens annuels un taux de 0,30 % pour </t>
    </r>
    <r>
      <rPr>
        <b/>
        <sz val="12"/>
        <rFont val="Calibri"/>
        <family val="2"/>
      </rPr>
      <t>frais de remisage</t>
    </r>
    <r>
      <rPr>
        <sz val="12"/>
        <rFont val="Calibri"/>
        <family val="2"/>
      </rPr>
      <t xml:space="preserve"> du matériel (Bâtiment)
Les </t>
    </r>
    <r>
      <rPr>
        <b/>
        <sz val="12"/>
        <rFont val="Calibri"/>
        <family val="2"/>
      </rPr>
      <t>frais d'assurances</t>
    </r>
    <r>
      <rPr>
        <sz val="12"/>
        <rFont val="Calibri"/>
        <family val="2"/>
      </rPr>
      <t xml:space="preserve"> sont fixés à un taux de 0,70 % de la valeur à neuf des automoteurs (tracteurs, chargeurs télescopiques...)</t>
    </r>
  </si>
  <si>
    <t>Calcul des charges variables annuelles</t>
  </si>
  <si>
    <r>
      <t>Ce sont les frais liés à la</t>
    </r>
    <r>
      <rPr>
        <b/>
        <sz val="12"/>
        <rFont val="Calibri"/>
        <family val="2"/>
      </rPr>
      <t xml:space="preserve"> réparation </t>
    </r>
    <r>
      <rPr>
        <sz val="12"/>
        <rFont val="Calibri"/>
        <family val="2"/>
      </rPr>
      <t>et l'</t>
    </r>
    <r>
      <rPr>
        <b/>
        <sz val="12"/>
        <rFont val="Calibri"/>
        <family val="2"/>
      </rPr>
      <t>entretien</t>
    </r>
    <r>
      <rPr>
        <sz val="12"/>
        <rFont val="Calibri"/>
        <family val="2"/>
      </rPr>
      <t xml:space="preserve"> des matériels, auxquels s'ajoutent les frais de </t>
    </r>
    <r>
      <rPr>
        <b/>
        <sz val="12"/>
        <rFont val="Calibri"/>
        <family val="2"/>
      </rPr>
      <t>vidanges</t>
    </r>
    <r>
      <rPr>
        <sz val="12"/>
        <rFont val="Calibri"/>
        <family val="2"/>
      </rPr>
      <t xml:space="preserve"> et les frais de remplacement des </t>
    </r>
    <r>
      <rPr>
        <b/>
        <sz val="12"/>
        <rFont val="Calibri"/>
        <family val="2"/>
      </rPr>
      <t>pneumatiques</t>
    </r>
    <r>
      <rPr>
        <sz val="12"/>
        <rFont val="Calibri"/>
        <family val="2"/>
      </rPr>
      <t>. Ces frais sont proportionnels à l'utilisation du matériels et généralement exprimés de façon unitaire (€/h, €/ha, €/balle...). La valeur à retenir est indiquée sur la page "simulation" (Entretien moyen).</t>
    </r>
  </si>
  <si>
    <t>Prix de revient unitaire du matériel</t>
  </si>
  <si>
    <r>
      <t xml:space="preserve">Le prix de revient unitaire (€/h, €/ha, €/balle…) est lié à l'utilisation annuelle du matériel. Nous indiquons le </t>
    </r>
    <r>
      <rPr>
        <b/>
        <sz val="12"/>
        <color indexed="8"/>
        <rFont val="Calibri"/>
        <family val="2"/>
      </rPr>
      <t>niveau minimum conseillé</t>
    </r>
    <r>
      <rPr>
        <sz val="12"/>
        <color indexed="8"/>
        <rFont val="Calibri"/>
        <family val="2"/>
      </rPr>
      <t xml:space="preserve"> et le </t>
    </r>
    <r>
      <rPr>
        <b/>
        <sz val="12"/>
        <color indexed="8"/>
        <rFont val="Calibri"/>
        <family val="2"/>
      </rPr>
      <t>niveau idéal</t>
    </r>
    <r>
      <rPr>
        <sz val="12"/>
        <color indexed="8"/>
        <rFont val="Calibri"/>
        <family val="2"/>
      </rPr>
      <t xml:space="preserve"> (référence nationale). Le niveau minimal permet d'investir mais génère un prix de revient plus élevé. Si le niveau minimal n'est pas atteint, il sera compliqué de rentabiliser le matériel (Nécessité de s'orienter vers une autre formule d'équipement (copropriété, CUMA, délégation...). Le niveau idéal permet d'obtenir un prix de revient compétitif mais n'est pas toujours atteignable du fait de conditions climatiques défavorables certaines années ou du fait de jours disponibles moins favorables dans certaines régions.</t>
    </r>
  </si>
  <si>
    <r>
      <t>Au final,</t>
    </r>
    <r>
      <rPr>
        <b/>
        <sz val="12"/>
        <color indexed="8"/>
        <rFont val="Calibri"/>
        <family val="2"/>
      </rPr>
      <t xml:space="preserve"> 3 fourchettes de prix de revient </t>
    </r>
    <r>
      <rPr>
        <sz val="12"/>
        <color indexed="8"/>
        <rFont val="Calibri"/>
        <family val="2"/>
      </rPr>
      <t>sont indiquées:</t>
    </r>
    <r>
      <rPr>
        <b/>
        <sz val="12"/>
        <color indexed="8"/>
        <rFont val="Calibri"/>
        <family val="2"/>
      </rPr>
      <t xml:space="preserve"> Favorable - Moyen - Défavorable</t>
    </r>
  </si>
  <si>
    <t>Les références CUMA (Coopératives d'utilisation de matériels agricoles)</t>
  </si>
  <si>
    <t>Les références CUMA sont issues du guides des prix de revient des matériels en CUMA  pour la région "Ouest"  de janvier 2023 (Bretagne, Normandie, Pays de Loire). C'est une analyse des comptabilités  de 2020 et 2021.  Le prix de revient unitaire correspond à la moyenne des coûts unitaires  de chaque CUMA. Il englobe l'amortissement, les frais financiers, l'entretien/réparation et des charges diverses (gestion, cotisations, adhésions diverses, hangar, atelier...). Vis à vis du prix de revient APCA, les charges diverses représentent un supplément de 5 à 18% du coût unitaire (variable selon les catégories de matériels).</t>
  </si>
  <si>
    <t>Prix indicatif "Chantier"</t>
  </si>
  <si>
    <r>
      <t>Le</t>
    </r>
    <r>
      <rPr>
        <b/>
        <sz val="12"/>
        <color indexed="8"/>
        <rFont val="Calibri"/>
        <family val="2"/>
      </rPr>
      <t xml:space="preserve"> prix indicatif "Chantier"</t>
    </r>
    <r>
      <rPr>
        <sz val="12"/>
        <color indexed="8"/>
        <rFont val="Calibri"/>
        <family val="2"/>
      </rPr>
      <t xml:space="preserve"> cumule le prix de revient du</t>
    </r>
    <r>
      <rPr>
        <b/>
        <sz val="12"/>
        <color indexed="8"/>
        <rFont val="Calibri"/>
        <family val="2"/>
      </rPr>
      <t xml:space="preserve"> matériel</t>
    </r>
    <r>
      <rPr>
        <sz val="12"/>
        <color indexed="8"/>
        <rFont val="Calibri"/>
        <family val="2"/>
      </rPr>
      <t xml:space="preserve">, le coût de la </t>
    </r>
    <r>
      <rPr>
        <b/>
        <sz val="12"/>
        <color indexed="8"/>
        <rFont val="Calibri"/>
        <family val="2"/>
      </rPr>
      <t>traction (GNR compris)</t>
    </r>
    <r>
      <rPr>
        <sz val="12"/>
        <color indexed="8"/>
        <rFont val="Calibri"/>
        <family val="2"/>
      </rPr>
      <t xml:space="preserve"> et le coût de la</t>
    </r>
    <r>
      <rPr>
        <b/>
        <sz val="12"/>
        <color indexed="8"/>
        <rFont val="Calibri"/>
        <family val="2"/>
      </rPr>
      <t xml:space="preserve"> main d'œuvre</t>
    </r>
    <r>
      <rPr>
        <sz val="12"/>
        <color indexed="8"/>
        <rFont val="Calibri"/>
        <family val="2"/>
      </rPr>
      <t>. Comme pour le prix de revient "matériel seul", nous indiquons 3 niveaux de référence:</t>
    </r>
    <r>
      <rPr>
        <b/>
        <sz val="12"/>
        <color indexed="8"/>
        <rFont val="Calibri"/>
        <family val="2"/>
      </rPr>
      <t xml:space="preserve"> Favorable - Moyen - Défavorable.</t>
    </r>
    <r>
      <rPr>
        <sz val="12"/>
        <color indexed="8"/>
        <rFont val="Calibri"/>
        <family val="2"/>
      </rPr>
      <t xml:space="preserve"> Le niveau "défavorable peut être lié à un manque de surface pour amortir le matériel, mais aussi à des conditions de chantiers spécifiques (par exemple, un passage de herse étrille à 4 km/h pour ne pas arracher un jeune maïs augmente significativement les coûts de traction et de main d'œuvre, vis à vis d'un travail à 8/9 km/h)</t>
    </r>
  </si>
  <si>
    <t>Les références  ETA (Entreprises de travaux agricoles)</t>
  </si>
  <si>
    <r>
      <t xml:space="preserve">Les références sont fournies par EDT Normandie (Entrepreneurs des territoire). </t>
    </r>
    <r>
      <rPr>
        <i/>
        <sz val="12"/>
        <color rgb="FFFF0000"/>
        <rFont val="Calibri"/>
        <family val="2"/>
      </rPr>
      <t>Le tarif (2020)</t>
    </r>
    <r>
      <rPr>
        <i/>
        <sz val="12"/>
        <color theme="1"/>
        <rFont val="Calibri"/>
        <family val="2"/>
      </rPr>
      <t xml:space="preserve"> correspond à une prestation complète assurée par un professionnel. Vis-à-vis du calcul indicatif proposé en investissement individuel, l'ETA doit affecté un certain nombre de charges supplémentaires liées aux déplacements (frais de personnel, de traction, de carburant...) et à ses infrastructures (bâtiments, atelier, eau, électricité, personnel administratif, assurance professionnelle...). </t>
    </r>
  </si>
  <si>
    <t xml:space="preserve">Les références sont fournies CUMA Normandie. Le tarif correspond à une prestation complète assurée avec tracteur et chauffeur de CUMA. Vis-à-vis du calcul indicatif proposé en investissement individuel, la CUMA doit affecté un certain nombre de charges supplémentaires liées aux déplacements (frais de personnel, de traction, de carburant...) et à ses infrastructures (Hangar, atelier, eau, électricité, assurance...). </t>
  </si>
  <si>
    <t>Simulation prix de revient matériel et coût de chantier</t>
  </si>
  <si>
    <t>En remplissant les cases "jaune", il est possible de calculer le prix de revient d'un matériel ou d'une combinaison de matériels ou d'options. En ajoutant le débit du chantier et les coûts de la traction et de la main-d'œuvre, on obtient rapidement le coût du chantier complet avec ou sans les matériels et équipement optionnels.  Reste ensuite à comparer aux références indiquées sur la partie "Indicateurs".</t>
  </si>
  <si>
    <r>
      <t xml:space="preserve">Le </t>
    </r>
    <r>
      <rPr>
        <b/>
        <sz val="12"/>
        <rFont val="Calibri"/>
        <family val="2"/>
      </rPr>
      <t>prix du GNR</t>
    </r>
    <r>
      <rPr>
        <sz val="12"/>
        <rFont val="Calibri"/>
        <family val="2"/>
      </rPr>
      <t xml:space="preserve"> varie fortement en cours d'année. Sur les 6 premiers mois de 2023, le prix moyen était d'environ </t>
    </r>
    <r>
      <rPr>
        <b/>
        <sz val="12"/>
        <rFont val="Calibri"/>
        <family val="2"/>
      </rPr>
      <t>1 € hors TVA, sans récupération de la TICPE</t>
    </r>
    <r>
      <rPr>
        <sz val="12"/>
        <rFont val="Calibri"/>
        <family val="2"/>
      </rPr>
      <t>. On est passé du minimum (0,92 € fin mai) au maximum (1,20 € en septembre)</t>
    </r>
  </si>
  <si>
    <t>Remarques sur les durées d'amortissement technique</t>
  </si>
  <si>
    <r>
      <rPr>
        <b/>
        <sz val="12"/>
        <rFont val="Calibri"/>
        <family val="2"/>
      </rPr>
      <t>5 ans</t>
    </r>
    <r>
      <rPr>
        <sz val="12"/>
        <rFont val="Calibri"/>
        <family val="2"/>
      </rPr>
      <t xml:space="preserve"> : Amortissement court --&gt; matériel neuf utilisé très intensivement, matériel occasion</t>
    </r>
  </si>
  <si>
    <r>
      <rPr>
        <b/>
        <sz val="12"/>
        <rFont val="Calibri"/>
        <family val="2"/>
      </rPr>
      <t>7 et 8 ans</t>
    </r>
    <r>
      <rPr>
        <sz val="12"/>
        <rFont val="Calibri"/>
        <family val="2"/>
      </rPr>
      <t xml:space="preserve"> : Utilisation assez forte (Volume activité "Idéal" dans tableau des matériels)</t>
    </r>
  </si>
  <si>
    <r>
      <rPr>
        <b/>
        <sz val="12"/>
        <rFont val="Calibri"/>
        <family val="2"/>
      </rPr>
      <t>8 et 10 ans</t>
    </r>
    <r>
      <rPr>
        <sz val="12"/>
        <rFont val="Calibri"/>
        <family val="2"/>
      </rPr>
      <t xml:space="preserve"> : Utilisation moyenne (intermédiaire entre "Idéal et minimum")</t>
    </r>
  </si>
  <si>
    <r>
      <rPr>
        <b/>
        <sz val="12"/>
        <rFont val="Calibri"/>
        <family val="2"/>
      </rPr>
      <t>10 et 12 ans</t>
    </r>
    <r>
      <rPr>
        <sz val="12"/>
        <rFont val="Calibri"/>
        <family val="2"/>
      </rPr>
      <t xml:space="preserve"> : Utilisation "minimum", voir faible avec matériel robuste et qui ne tombera pas dans l'obsolescence</t>
    </r>
  </si>
  <si>
    <t>NB: Les références sont indicatives et susceptible d'évoluer  dans le temps, selon les conditions d'utilisation, selon les spécificités locales…</t>
  </si>
  <si>
    <t xml:space="preserve">Contact pour CRAN - DIRD : </t>
  </si>
  <si>
    <t xml:space="preserve">christian.savary@normandie.chambagri.fr </t>
  </si>
  <si>
    <t>Agroéquipement et agroécologie</t>
  </si>
  <si>
    <t>Indicateurs "Coût matériel et chantier"</t>
  </si>
  <si>
    <t>Tracteur " 4 roues motrices" de  60 à 130 ch*</t>
  </si>
  <si>
    <r>
      <t xml:space="preserve"> 1) Tracteur "60/100 ch" : </t>
    </r>
    <r>
      <rPr>
        <sz val="12"/>
        <color theme="1"/>
        <rFont val="Calibri"/>
        <family val="2"/>
        <scheme val="minor"/>
      </rPr>
      <t>boite de vitesse mécanique, inverseur, cabine ou arceau, relevage mécanique</t>
    </r>
  </si>
  <si>
    <t>Puissance en ch</t>
  </si>
  <si>
    <t>Valeur à neuf*</t>
  </si>
  <si>
    <t>Coût horaire selon h/an</t>
  </si>
  <si>
    <t>dont entretien</t>
  </si>
  <si>
    <t>Consommation GNR l/h</t>
  </si>
  <si>
    <t>Petits travaux</t>
  </si>
  <si>
    <t>Travaux moyens</t>
  </si>
  <si>
    <t>Gros travaux</t>
  </si>
  <si>
    <r>
      <t xml:space="preserve"> 2) Tracteurs "80/100 ch" : </t>
    </r>
    <r>
      <rPr>
        <sz val="12"/>
        <color theme="1"/>
        <rFont val="Calibri"/>
        <family val="2"/>
        <scheme val="minor"/>
      </rPr>
      <t>boite semi powershift, inverseur sous charge, cabine climatisée, relevage électronique</t>
    </r>
  </si>
  <si>
    <r>
      <t xml:space="preserve"> 3) Tracteurs "100/130 ch": </t>
    </r>
    <r>
      <rPr>
        <sz val="12"/>
        <color theme="1"/>
        <rFont val="Calibri"/>
        <family val="2"/>
        <scheme val="minor"/>
      </rPr>
      <t xml:space="preserve"> même équipement que "2)" + pont avant suspendu. Options : Variation continue +5300 € - Boite automatisée +3400 € - Relevage AV +4300 € - Prise de force AV +2700 € - Jumelage en 18,4 R 38 +3600 € - Autoguidage +8500 €</t>
    </r>
  </si>
  <si>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(marque, options...)</t>
    </r>
  </si>
  <si>
    <t>Référence CUMA (€/h)</t>
  </si>
  <si>
    <t xml:space="preserve"> "110 à 149 ch" </t>
  </si>
  <si>
    <t>dont 4,5 € d'entretien et 3,5 € d'autres charges</t>
  </si>
  <si>
    <t>Source "Guide des prix de revient des matériels en CUMA" - 2023 - FRCUMA Ouest</t>
  </si>
  <si>
    <t>Votre simulation</t>
  </si>
  <si>
    <t>Cases à renseigner</t>
  </si>
  <si>
    <t>Prix du GNR</t>
  </si>
  <si>
    <t>€/h HT</t>
  </si>
  <si>
    <r>
      <t>1) P</t>
    </r>
    <r>
      <rPr>
        <b/>
        <sz val="11"/>
        <color theme="1"/>
        <rFont val="Calibri"/>
        <family val="2"/>
        <scheme val="minor"/>
      </rPr>
      <t>uissance retenue</t>
    </r>
  </si>
  <si>
    <r>
      <t xml:space="preserve">2) </t>
    </r>
    <r>
      <rPr>
        <b/>
        <sz val="11"/>
        <color theme="1"/>
        <rFont val="Calibri"/>
        <family val="2"/>
        <scheme val="minor"/>
      </rPr>
      <t>Utilisation annuelle</t>
    </r>
  </si>
  <si>
    <t>heures</t>
  </si>
  <si>
    <r>
      <t xml:space="preserve">3) </t>
    </r>
    <r>
      <rPr>
        <b/>
        <sz val="11"/>
        <color theme="1"/>
        <rFont val="Calibri"/>
        <family val="2"/>
        <scheme val="minor"/>
      </rPr>
      <t>Valeur achat HT</t>
    </r>
  </si>
  <si>
    <t>€</t>
  </si>
  <si>
    <r>
      <t xml:space="preserve">4) </t>
    </r>
    <r>
      <rPr>
        <b/>
        <sz val="11"/>
        <color theme="1"/>
        <rFont val="Calibri"/>
        <family val="2"/>
        <scheme val="minor"/>
      </rPr>
      <t>Durée d'utilisation prév</t>
    </r>
    <r>
      <rPr>
        <sz val="11"/>
        <color theme="1"/>
        <rFont val="Calibri"/>
        <family val="2"/>
        <scheme val="minor"/>
      </rPr>
      <t xml:space="preserve">ue : </t>
    </r>
    <r>
      <rPr>
        <i/>
        <sz val="11"/>
        <color theme="1"/>
        <rFont val="Calibri"/>
        <family val="2"/>
        <scheme val="minor"/>
      </rPr>
      <t>5, 7 , 8, 10, 12 ou 14 ans (pour les tracteur d'occasion, utiliser 5 ou 7 ans)</t>
    </r>
  </si>
  <si>
    <r>
      <t>5) C</t>
    </r>
    <r>
      <rPr>
        <b/>
        <sz val="11"/>
        <color theme="1"/>
        <rFont val="Calibri"/>
        <family val="2"/>
        <scheme val="minor"/>
      </rPr>
      <t xml:space="preserve">harges fixes annuelles </t>
    </r>
    <r>
      <rPr>
        <b/>
        <i/>
        <sz val="11"/>
        <color theme="1"/>
        <rFont val="Calibri"/>
        <family val="2"/>
        <scheme val="minor"/>
      </rPr>
      <t>(</t>
    </r>
    <r>
      <rPr>
        <i/>
        <sz val="11"/>
        <color theme="1"/>
        <rFont val="Calibri"/>
        <family val="2"/>
        <scheme val="minor"/>
      </rPr>
      <t>Amortissement, frais financiers, assurance, logement)</t>
    </r>
  </si>
  <si>
    <r>
      <t xml:space="preserve">6) </t>
    </r>
    <r>
      <rPr>
        <b/>
        <sz val="11"/>
        <color theme="1"/>
        <rFont val="Calibri"/>
        <family val="2"/>
        <scheme val="minor"/>
      </rPr>
      <t xml:space="preserve">Charges fixes à l'heure </t>
    </r>
    <r>
      <rPr>
        <sz val="11"/>
        <color theme="1"/>
        <rFont val="Calibri"/>
        <family val="2"/>
        <scheme val="minor"/>
      </rPr>
      <t xml:space="preserve">: </t>
    </r>
  </si>
  <si>
    <r>
      <t xml:space="preserve">7) </t>
    </r>
    <r>
      <rPr>
        <b/>
        <sz val="11"/>
        <color theme="1"/>
        <rFont val="Calibri"/>
        <family val="2"/>
        <scheme val="minor"/>
      </rPr>
      <t>Entretien</t>
    </r>
    <r>
      <rPr>
        <sz val="11"/>
        <color theme="1"/>
        <rFont val="Calibri"/>
        <family val="2"/>
        <scheme val="minor"/>
      </rPr>
      <t xml:space="preserve"> </t>
    </r>
    <r>
      <rPr>
        <b/>
        <sz val="11"/>
        <color theme="1"/>
        <rFont val="Calibri"/>
        <family val="2"/>
        <scheme val="minor"/>
      </rPr>
      <t>moyen</t>
    </r>
    <r>
      <rPr>
        <sz val="11"/>
        <color theme="1"/>
        <rFont val="Calibri"/>
        <family val="2"/>
        <scheme val="minor"/>
      </rPr>
      <t xml:space="preserve"> </t>
    </r>
    <r>
      <rPr>
        <i/>
        <sz val="11"/>
        <color theme="1"/>
        <rFont val="Calibri"/>
        <family val="2"/>
        <scheme val="minor"/>
      </rPr>
      <t>(voir tableau ci-dessus)</t>
    </r>
  </si>
  <si>
    <t>Prix de revient moyen à l'heure "tracteur seul":</t>
  </si>
  <si>
    <t>Coût horaire avec GNR</t>
  </si>
  <si>
    <t>Coût horaire avec GNR et maind'œuvre</t>
  </si>
  <si>
    <t>GNR (l/h)</t>
  </si>
  <si>
    <t>Tracteur + GNR (€/h)</t>
  </si>
  <si>
    <t>Main d'œuvre (€/h)*</t>
  </si>
  <si>
    <t>Tracteur + GNR + Main d'œuvre</t>
  </si>
  <si>
    <t>*de 17 à 25 €/h selon qualification et ancienneté</t>
  </si>
  <si>
    <t>Tracteur " 4 roues motrices" de  130 à 320 ch*</t>
  </si>
  <si>
    <r>
      <t xml:space="preserve"> 1) Tracteur "130/190 ch" : boite semi powershift, inverseur sous charge, cabine climatisée, relevage électronique, pont avant suspendu, relevage AV</t>
    </r>
    <r>
      <rPr>
        <sz val="12"/>
        <color theme="1"/>
        <rFont val="Calibri"/>
        <family val="2"/>
        <scheme val="minor"/>
      </rPr>
      <t xml:space="preserve"> (Options: + 7800 € si transmission à variation continue, +3600 € si prise de force avant, + 5200 € si pneus "grand volume", + 8500 € si autoguidage) </t>
    </r>
  </si>
  <si>
    <r>
      <t xml:space="preserve"> 2) Tracteurs "190/320 ch" : boite automatique, inverseur sous charge, cabine climatisée, relevage électronique, pont avant suspendu, relevage AV </t>
    </r>
    <r>
      <rPr>
        <sz val="12"/>
        <color rgb="FFFF0000"/>
        <rFont val="Calibri"/>
        <family val="2"/>
        <scheme val="minor"/>
      </rPr>
      <t xml:space="preserve">(Options: + 10800 € si transmission à variation continue, +3700 € si prise de force avant, +  7000 € si pneus "grand volume", + 8500 € si autoguidage) </t>
    </r>
  </si>
  <si>
    <t>Coût horaire selon h/an*</t>
  </si>
  <si>
    <r>
      <t>*</t>
    </r>
    <r>
      <rPr>
        <b/>
        <sz val="11"/>
        <color theme="1"/>
        <rFont val="Calibri"/>
        <family val="2"/>
        <scheme val="minor"/>
      </rPr>
      <t>Source  "Coût des matériels - 2023 - Chambres d'agriculture"</t>
    </r>
    <r>
      <rPr>
        <i/>
        <sz val="11"/>
        <color theme="1"/>
        <rFont val="Calibri"/>
        <family val="2"/>
        <scheme val="minor"/>
      </rPr>
      <t>. Amortissement technique de 8 ans pour 900h/an, de 10 ans pour 700 h/an et de 14 ans pour 500h/an. Les décotes sont respectivement de 12, 11 et 9%. La valeur à neuf peut varier significativement selon marque, options ...</t>
    </r>
  </si>
  <si>
    <t>dont 5,3 € d'entretien et 2,9 € d'autres charges</t>
  </si>
  <si>
    <t xml:space="preserve"> "150 à 179 ch"    </t>
  </si>
  <si>
    <t>dont 4,3 € d'entretien et 3,6 € d'autres charges</t>
  </si>
  <si>
    <t xml:space="preserve"> "180 à 249 ch "  </t>
  </si>
  <si>
    <t>dont 6,2 € d'entretien et 4,4 € d'autres charges</t>
  </si>
  <si>
    <t>250 ch et +</t>
  </si>
  <si>
    <t>dont 5,2 € d'entretien et 5,2 € d'autres charges</t>
  </si>
  <si>
    <r>
      <t xml:space="preserve">2) </t>
    </r>
    <r>
      <rPr>
        <b/>
        <sz val="11"/>
        <color theme="1"/>
        <rFont val="Calibri"/>
        <family val="2"/>
        <scheme val="minor"/>
      </rPr>
      <t xml:space="preserve">Utilisation annuelle </t>
    </r>
    <r>
      <rPr>
        <i/>
        <sz val="11"/>
        <color theme="1"/>
        <rFont val="Calibri"/>
        <family val="2"/>
        <scheme val="minor"/>
      </rPr>
      <t>(heures de travail)</t>
    </r>
  </si>
  <si>
    <t>100 à 130 ch</t>
  </si>
  <si>
    <t>4 à 6</t>
  </si>
  <si>
    <t>&lt;6</t>
  </si>
  <si>
    <t>6 à 8</t>
  </si>
  <si>
    <t>&gt;8</t>
  </si>
  <si>
    <t>11 à 14</t>
  </si>
  <si>
    <t>&gt;14</t>
  </si>
  <si>
    <t>&lt;13</t>
  </si>
  <si>
    <t>13 à 17</t>
  </si>
  <si>
    <t>&gt;17</t>
  </si>
  <si>
    <t>20 à 24</t>
  </si>
  <si>
    <t>&gt;24</t>
  </si>
  <si>
    <t>&lt;40</t>
  </si>
  <si>
    <t>40 à 50</t>
  </si>
  <si>
    <t>&gt;50</t>
  </si>
  <si>
    <t>60 à 90 ch</t>
  </si>
  <si>
    <t>13 à 16</t>
  </si>
  <si>
    <t>&gt;16</t>
  </si>
  <si>
    <t>20  à 25</t>
  </si>
  <si>
    <t>&lt;60</t>
  </si>
  <si>
    <t>60 à 70</t>
  </si>
  <si>
    <t>&gt;70</t>
  </si>
  <si>
    <r>
      <t>2) le coût du</t>
    </r>
    <r>
      <rPr>
        <b/>
        <i/>
        <sz val="11"/>
        <rFont val="Verdana"/>
        <family val="2"/>
      </rPr>
      <t xml:space="preserve"> tracteur</t>
    </r>
    <r>
      <rPr>
        <i/>
        <sz val="10"/>
        <rFont val="Verdana"/>
        <family val="2"/>
      </rPr>
      <t xml:space="preserve"> (calcul ou 1,1 à 1,6 €/10 ch)</t>
    </r>
  </si>
  <si>
    <t xml:space="preserve">(1) Source  "Coût des matériels - 2023 - Chambres d'agriculture". La valeur à neuf peut varier de + ou - 15% </t>
  </si>
  <si>
    <t>(1) Source  "Coût des matériels - 2023 - Chambres d'agriculture". La valeur à neuf peut varier de + ou - 15%  (2) CRAN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</si>
</sst>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0\ &quot;€&quot;;\-#,##0\ &quot;€&quot;"/>
    <numFmt numFmtId="44" formatCode="_-* #,##0.00\ &quot;€&quot;_-;\-* #,##0.00\ &quot;€&quot;_-;_-* &quot;-&quot;??\ &quot;€&quot;_-;_-@_-"/>
    <numFmt numFmtId="164" formatCode="_-* #,##0.00\ _€_-;\-* #,##0.00\ _€_-;_-* &quot;-&quot;??\ _€_-;_-@_-"/>
    <numFmt numFmtId="165" formatCode="_-* #,##0.0\ &quot;€&quot;_-;\-* #,##0.0\ &quot;€&quot;_-;_-* &quot;-&quot;??\ &quot;€&quot;_-;_-@_-"/>
    <numFmt numFmtId="166" formatCode="_-* #,##0\ &quot;€&quot;_-;\-* #,##0\ &quot;€&quot;_-;_-* &quot;-&quot;??\ &quot;€&quot;_-;_-@_-"/>
    <numFmt numFmtId="167" formatCode="0.0"/>
    <numFmt numFmtId="168" formatCode="#,##0.0"/>
    <numFmt numFmtId="169" formatCode="0&quot;F&quot;;\ \-0&quot;F&quot;"/>
    <numFmt numFmtId="170" formatCode="0.000"/>
    <numFmt numFmtId="171" formatCode="0.0000"/>
    <numFmt numFmtId="172" formatCode="0.0%"/>
  </numFmts>
  <fonts count="113" x14ac:knownFonts="1">
    <font>
      <sz val="11"/>
      <color theme="1"/>
      <name val="Calibri"/>
      <family val="2"/>
      <scheme val="minor"/>
    </font>
    <font>
      <sz val="11"/>
      <color theme="1"/>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6"/>
      <color theme="1"/>
      <name val="Calibri"/>
      <family val="2"/>
      <scheme val="minor"/>
    </font>
    <font>
      <b/>
      <sz val="12"/>
      <color theme="0"/>
      <name val="Calibri"/>
      <family val="2"/>
      <scheme val="minor"/>
    </font>
    <font>
      <b/>
      <i/>
      <sz val="11"/>
      <color theme="1"/>
      <name val="Calibri"/>
      <family val="2"/>
      <scheme val="minor"/>
    </font>
    <font>
      <b/>
      <sz val="11"/>
      <color theme="0"/>
      <name val="Calibri"/>
      <family val="2"/>
      <scheme val="minor"/>
    </font>
    <font>
      <sz val="10"/>
      <color theme="1"/>
      <name val="Arial Black"/>
      <family val="2"/>
    </font>
    <font>
      <sz val="11"/>
      <color indexed="8"/>
      <name val="Calibri"/>
      <family val="2"/>
    </font>
    <font>
      <b/>
      <sz val="11"/>
      <color theme="1"/>
      <name val="Verdana"/>
      <family val="2"/>
    </font>
    <font>
      <b/>
      <u/>
      <sz val="11"/>
      <color theme="1"/>
      <name val="Verdana"/>
      <family val="2"/>
    </font>
    <font>
      <sz val="11"/>
      <color theme="1"/>
      <name val="Verdana"/>
      <family val="2"/>
    </font>
    <font>
      <b/>
      <sz val="9"/>
      <color theme="1"/>
      <name val="Verdana"/>
      <family val="2"/>
    </font>
    <font>
      <sz val="9"/>
      <color theme="1"/>
      <name val="Verdana"/>
      <family val="2"/>
    </font>
    <font>
      <b/>
      <sz val="10"/>
      <color theme="1"/>
      <name val="Verdana"/>
      <family val="2"/>
    </font>
    <font>
      <sz val="10"/>
      <color theme="1"/>
      <name val="Verdana"/>
      <family val="2"/>
    </font>
    <font>
      <b/>
      <sz val="11"/>
      <color rgb="FFFF0000"/>
      <name val="Verdana"/>
      <family val="2"/>
    </font>
    <font>
      <b/>
      <sz val="9"/>
      <color rgb="FFFF0000"/>
      <name val="Verdana"/>
      <family val="2"/>
    </font>
    <font>
      <b/>
      <sz val="10"/>
      <color rgb="FFFF0000"/>
      <name val="Verdana"/>
      <family val="2"/>
    </font>
    <font>
      <b/>
      <sz val="10"/>
      <name val="Verdana"/>
      <family val="2"/>
    </font>
    <font>
      <b/>
      <sz val="9"/>
      <name val="Verdana"/>
      <family val="2"/>
    </font>
    <font>
      <b/>
      <sz val="10"/>
      <color rgb="FF0033CC"/>
      <name val="Verdana"/>
      <family val="2"/>
    </font>
    <font>
      <b/>
      <sz val="11"/>
      <color rgb="FF0070C0"/>
      <name val="Verdana"/>
      <family val="2"/>
    </font>
    <font>
      <b/>
      <sz val="14"/>
      <color theme="1"/>
      <name val="Verdana"/>
      <family val="2"/>
    </font>
    <font>
      <b/>
      <i/>
      <sz val="11"/>
      <color theme="1"/>
      <name val="Verdana"/>
      <family val="2"/>
    </font>
    <font>
      <i/>
      <sz val="11"/>
      <color theme="1"/>
      <name val="Verdana"/>
      <family val="2"/>
    </font>
    <font>
      <b/>
      <sz val="11"/>
      <color rgb="FF0033CC"/>
      <name val="Verdana"/>
      <family val="2"/>
    </font>
    <font>
      <b/>
      <sz val="12"/>
      <color rgb="FF0033CC"/>
      <name val="Verdana"/>
      <family val="2"/>
    </font>
    <font>
      <b/>
      <sz val="11"/>
      <color rgb="FFC00000"/>
      <name val="Verdana"/>
      <family val="2"/>
    </font>
    <font>
      <sz val="16"/>
      <color rgb="FFC00000"/>
      <name val="Arial Black"/>
      <family val="2"/>
    </font>
    <font>
      <b/>
      <sz val="12"/>
      <color rgb="FFC00000"/>
      <name val="Verdana"/>
      <family val="2"/>
    </font>
    <font>
      <b/>
      <sz val="14"/>
      <color rgb="FFC00000"/>
      <name val="Verdana"/>
      <family val="2"/>
    </font>
    <font>
      <sz val="12"/>
      <color rgb="FFC00000"/>
      <name val="Verdana"/>
      <family val="2"/>
    </font>
    <font>
      <b/>
      <sz val="10"/>
      <color rgb="FF0070C0"/>
      <name val="Verdana"/>
      <family val="2"/>
    </font>
    <font>
      <b/>
      <sz val="12"/>
      <color rgb="FF0070C0"/>
      <name val="Verdana"/>
      <family val="2"/>
    </font>
    <font>
      <b/>
      <sz val="14"/>
      <color rgb="FF0070C0"/>
      <name val="Verdana"/>
      <family val="2"/>
    </font>
    <font>
      <b/>
      <sz val="12"/>
      <color theme="1"/>
      <name val="Verdana"/>
      <family val="2"/>
    </font>
    <font>
      <b/>
      <sz val="14"/>
      <color theme="0"/>
      <name val="Verdana"/>
      <family val="2"/>
    </font>
    <font>
      <b/>
      <sz val="12"/>
      <name val="Verdana"/>
      <family val="2"/>
    </font>
    <font>
      <b/>
      <sz val="11"/>
      <name val="Verdana"/>
      <family val="2"/>
    </font>
    <font>
      <sz val="8"/>
      <color theme="1"/>
      <name val="Verdana"/>
      <family val="2"/>
    </font>
    <font>
      <sz val="10"/>
      <name val="Verdana"/>
      <family val="2"/>
    </font>
    <font>
      <i/>
      <sz val="10"/>
      <color theme="1"/>
      <name val="Calibri"/>
      <family val="2"/>
      <scheme val="minor"/>
    </font>
    <font>
      <i/>
      <sz val="10"/>
      <name val="Calibri"/>
      <family val="2"/>
      <scheme val="minor"/>
    </font>
    <font>
      <b/>
      <sz val="12"/>
      <color theme="0"/>
      <name val="Verdana"/>
      <family val="2"/>
    </font>
    <font>
      <b/>
      <sz val="18"/>
      <color rgb="FFC00000"/>
      <name val="Arial Black"/>
      <family val="2"/>
    </font>
    <font>
      <b/>
      <sz val="11"/>
      <color theme="0"/>
      <name val="Verdana"/>
      <family val="2"/>
    </font>
    <font>
      <b/>
      <sz val="9"/>
      <color rgb="FF0070C0"/>
      <name val="Verdana"/>
      <family val="2"/>
    </font>
    <font>
      <b/>
      <sz val="8"/>
      <color rgb="FF0070C0"/>
      <name val="Verdana"/>
      <family val="2"/>
    </font>
    <font>
      <i/>
      <sz val="9"/>
      <color theme="1"/>
      <name val="Verdana"/>
      <family val="2"/>
    </font>
    <font>
      <u/>
      <sz val="11"/>
      <color theme="10"/>
      <name val="Calibri"/>
      <family val="2"/>
      <scheme val="minor"/>
    </font>
    <font>
      <sz val="11"/>
      <color rgb="FF0070C0"/>
      <name val="Verdana"/>
      <family val="2"/>
    </font>
    <font>
      <i/>
      <sz val="11"/>
      <name val="Verdana"/>
      <family val="2"/>
    </font>
    <font>
      <b/>
      <i/>
      <sz val="11"/>
      <name val="Verdana"/>
      <family val="2"/>
    </font>
    <font>
      <i/>
      <sz val="10"/>
      <name val="Verdana"/>
      <family val="2"/>
    </font>
    <font>
      <b/>
      <sz val="8"/>
      <color rgb="FFFF0000"/>
      <name val="Verdana"/>
      <family val="2"/>
    </font>
    <font>
      <sz val="11"/>
      <color rgb="FF0033CC"/>
      <name val="Verdana"/>
      <family val="2"/>
    </font>
    <font>
      <sz val="10"/>
      <name val="Arial"/>
      <family val="2"/>
    </font>
    <font>
      <b/>
      <sz val="10"/>
      <name val="Arial"/>
      <family val="2"/>
    </font>
    <font>
      <b/>
      <sz val="10"/>
      <color theme="0"/>
      <name val="Arial"/>
      <family val="2"/>
    </font>
    <font>
      <b/>
      <sz val="11"/>
      <name val="Arial"/>
      <family val="2"/>
    </font>
    <font>
      <sz val="10"/>
      <color theme="0"/>
      <name val="Arial"/>
      <family val="2"/>
    </font>
    <font>
      <b/>
      <sz val="11"/>
      <color theme="0"/>
      <name val="Arial"/>
      <family val="2"/>
    </font>
    <font>
      <sz val="10"/>
      <name val="MS Sans Serif"/>
    </font>
    <font>
      <i/>
      <sz val="10"/>
      <name val="Arial"/>
      <family val="2"/>
    </font>
    <font>
      <b/>
      <sz val="11"/>
      <color theme="1"/>
      <name val="Calibri"/>
      <family val="2"/>
      <scheme val="minor"/>
    </font>
    <font>
      <b/>
      <sz val="18"/>
      <color indexed="10"/>
      <name val="Arial Black"/>
      <family val="2"/>
    </font>
    <font>
      <b/>
      <sz val="11"/>
      <color theme="1"/>
      <name val="Calibri"/>
      <family val="2"/>
    </font>
    <font>
      <b/>
      <sz val="12"/>
      <color indexed="8"/>
      <name val="Calibri"/>
      <family val="2"/>
    </font>
    <font>
      <sz val="12"/>
      <color indexed="8"/>
      <name val="Calibri"/>
      <family val="2"/>
    </font>
    <font>
      <b/>
      <sz val="14"/>
      <color indexed="8"/>
      <name val="Calibri"/>
      <family val="2"/>
    </font>
    <font>
      <sz val="14"/>
      <color indexed="8"/>
      <name val="Calibri"/>
      <family val="2"/>
    </font>
    <font>
      <sz val="12"/>
      <color theme="1"/>
      <name val="Calibri"/>
      <family val="2"/>
    </font>
    <font>
      <b/>
      <sz val="12"/>
      <color theme="1"/>
      <name val="Calibri"/>
      <family val="2"/>
    </font>
    <font>
      <b/>
      <sz val="14"/>
      <name val="Calibri"/>
      <family val="2"/>
    </font>
    <font>
      <sz val="12"/>
      <name val="Calibri"/>
      <family val="2"/>
    </font>
    <font>
      <b/>
      <sz val="12"/>
      <name val="Calibri"/>
      <family val="2"/>
    </font>
    <font>
      <b/>
      <i/>
      <sz val="14"/>
      <color indexed="8"/>
      <name val="Calibri"/>
      <family val="2"/>
    </font>
    <font>
      <i/>
      <sz val="12"/>
      <color theme="1"/>
      <name val="Calibri"/>
      <family val="2"/>
    </font>
    <font>
      <i/>
      <sz val="12"/>
      <color rgb="FFFF0000"/>
      <name val="Calibri"/>
      <family val="2"/>
    </font>
    <font>
      <i/>
      <sz val="12"/>
      <color indexed="8"/>
      <name val="Calibri"/>
      <family val="2"/>
    </font>
    <font>
      <i/>
      <sz val="11"/>
      <color indexed="8"/>
      <name val="Calibri"/>
      <family val="2"/>
    </font>
    <font>
      <b/>
      <sz val="18"/>
      <color rgb="FFC00000"/>
      <name val="Calibri"/>
      <family val="2"/>
      <scheme val="minor"/>
    </font>
    <font>
      <b/>
      <sz val="18"/>
      <color theme="1"/>
      <name val="Calibri"/>
      <family val="2"/>
      <scheme val="minor"/>
    </font>
    <font>
      <b/>
      <sz val="11"/>
      <color rgb="FFFF0000"/>
      <name val="Calibri"/>
      <family val="2"/>
      <scheme val="minor"/>
    </font>
    <font>
      <b/>
      <sz val="14"/>
      <color rgb="FFC00000"/>
      <name val="Calibri"/>
      <family val="2"/>
      <scheme val="minor"/>
    </font>
    <font>
      <sz val="14"/>
      <color rgb="FFC00000"/>
      <name val="Arial Black"/>
      <family val="2"/>
    </font>
    <font>
      <sz val="12"/>
      <name val="Arial Black"/>
      <family val="2"/>
    </font>
    <font>
      <sz val="12"/>
      <color theme="1"/>
      <name val="Calibri"/>
      <family val="2"/>
      <scheme val="minor"/>
    </font>
    <font>
      <b/>
      <sz val="11"/>
      <name val="Calibri"/>
      <family val="2"/>
      <scheme val="minor"/>
    </font>
    <font>
      <b/>
      <sz val="11"/>
      <color rgb="FFFF0000"/>
      <name val="Arial Black"/>
      <family val="2"/>
    </font>
    <font>
      <b/>
      <sz val="12"/>
      <name val="Calibri"/>
      <family val="2"/>
      <scheme val="minor"/>
    </font>
    <font>
      <b/>
      <sz val="10"/>
      <color theme="0"/>
      <name val="Arial Black"/>
      <family val="2"/>
    </font>
    <font>
      <sz val="11"/>
      <name val="Calibri"/>
      <family val="2"/>
      <scheme val="minor"/>
    </font>
    <font>
      <b/>
      <sz val="11"/>
      <color theme="0"/>
      <name val="Arial Black"/>
      <family val="2"/>
    </font>
    <font>
      <i/>
      <sz val="9"/>
      <name val="Calibri"/>
      <family val="2"/>
      <scheme val="minor"/>
    </font>
    <font>
      <sz val="9"/>
      <name val="Calibri"/>
      <family val="2"/>
      <scheme val="minor"/>
    </font>
    <font>
      <sz val="14"/>
      <color theme="1"/>
      <name val="Calibri"/>
      <family val="2"/>
      <scheme val="minor"/>
    </font>
    <font>
      <b/>
      <sz val="12"/>
      <name val="Arial Black"/>
      <family val="2"/>
    </font>
    <font>
      <b/>
      <sz val="14"/>
      <color rgb="FFFF0000"/>
      <name val="Calibri"/>
      <family val="2"/>
      <scheme val="minor"/>
    </font>
    <font>
      <b/>
      <sz val="14"/>
      <color rgb="FF0070C0"/>
      <name val="Calibri"/>
      <family val="2"/>
      <scheme val="minor"/>
    </font>
    <font>
      <b/>
      <sz val="12"/>
      <color rgb="FFFF0000"/>
      <name val="Calibri"/>
      <family val="2"/>
      <scheme val="minor"/>
    </font>
    <font>
      <b/>
      <sz val="12"/>
      <color rgb="FF0070C0"/>
      <name val="Calibri"/>
      <family val="2"/>
      <scheme val="minor"/>
    </font>
    <font>
      <b/>
      <sz val="10"/>
      <color rgb="FFFF0000"/>
      <name val="Arial Black"/>
      <family val="2"/>
    </font>
    <font>
      <b/>
      <sz val="10"/>
      <color rgb="FF0070C0"/>
      <name val="Arial Black"/>
      <family val="2"/>
    </font>
    <font>
      <sz val="12"/>
      <color theme="1"/>
      <name val="Arial Black"/>
      <family val="2"/>
    </font>
    <font>
      <sz val="12"/>
      <color rgb="FFFF0000"/>
      <name val="Calibri"/>
      <family val="2"/>
      <scheme val="minor"/>
    </font>
    <font>
      <b/>
      <sz val="11"/>
      <name val="Arial Black"/>
      <family val="2"/>
    </font>
    <font>
      <sz val="11"/>
      <color theme="0"/>
      <name val="Arial Black"/>
      <family val="2"/>
    </font>
    <font>
      <b/>
      <sz val="12"/>
      <color theme="0"/>
      <name val="Arial Black"/>
      <family val="2"/>
    </font>
    <font>
      <i/>
      <sz val="9"/>
      <name val="Arial"/>
      <family val="2"/>
    </font>
  </fonts>
  <fills count="21">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CCFF99"/>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
      <patternFill patternType="solid">
        <fgColor rgb="FFFF0000"/>
        <bgColor indexed="64"/>
      </patternFill>
    </fill>
    <fill>
      <patternFill patternType="solid">
        <fgColor indexed="10"/>
        <bgColor indexed="64"/>
      </patternFill>
    </fill>
    <fill>
      <patternFill patternType="solid">
        <fgColor indexed="13"/>
        <bgColor indexed="64"/>
      </patternFill>
    </fill>
    <fill>
      <patternFill patternType="solid">
        <fgColor indexed="51"/>
        <bgColor indexed="64"/>
      </patternFill>
    </fill>
    <fill>
      <patternFill patternType="solid">
        <fgColor indexed="22"/>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rgb="FF00B050"/>
        <bgColor indexed="64"/>
      </patternFill>
    </fill>
    <fill>
      <patternFill patternType="solid">
        <fgColor rgb="FFFFFFFF"/>
        <bgColor indexed="64"/>
      </patternFill>
    </fill>
    <fill>
      <patternFill patternType="solid">
        <fgColor rgb="FFD9D9D9"/>
        <bgColor indexed="64"/>
      </patternFill>
    </fill>
    <fill>
      <patternFill patternType="solid">
        <fgColor rgb="FFBFBFBF"/>
        <bgColor indexed="64"/>
      </patternFill>
    </fill>
    <fill>
      <patternFill patternType="solid">
        <fgColor rgb="FFFFFF99"/>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thin">
        <color indexed="64"/>
      </right>
      <top style="medium">
        <color theme="0"/>
      </top>
      <bottom style="medium">
        <color theme="0"/>
      </bottom>
      <diagonal/>
    </border>
    <border>
      <left style="thin">
        <color indexed="64"/>
      </left>
      <right style="medium">
        <color theme="0"/>
      </right>
      <top style="medium">
        <color theme="0"/>
      </top>
      <bottom style="medium">
        <color theme="0"/>
      </bottom>
      <diagonal/>
    </border>
    <border>
      <left style="medium">
        <color theme="0"/>
      </left>
      <right style="medium">
        <color theme="0"/>
      </right>
      <top style="thin">
        <color indexed="64"/>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diagonal/>
    </border>
    <border>
      <left/>
      <right/>
      <top style="medium">
        <color theme="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1">
    <xf numFmtId="0" fontId="0" fillId="0" borderId="0"/>
    <xf numFmtId="4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4" fontId="10" fillId="0" borderId="0" applyFont="0" applyFill="0" applyBorder="0" applyAlignment="0" applyProtection="0"/>
    <xf numFmtId="0" fontId="52" fillId="0" borderId="0" applyNumberFormat="0" applyFill="0" applyBorder="0" applyAlignment="0" applyProtection="0"/>
    <xf numFmtId="0" fontId="10" fillId="0" borderId="0"/>
    <xf numFmtId="0" fontId="59" fillId="0" borderId="0"/>
    <xf numFmtId="9" fontId="65" fillId="0" borderId="0" applyFont="0" applyFill="0" applyBorder="0" applyAlignment="0" applyProtection="0"/>
  </cellStyleXfs>
  <cellXfs count="582">
    <xf numFmtId="0" fontId="0" fillId="0" borderId="0" xfId="0"/>
    <xf numFmtId="0" fontId="0" fillId="6" borderId="0" xfId="0" applyFill="1"/>
    <xf numFmtId="0" fontId="0" fillId="6" borderId="0" xfId="0" applyFill="1" applyBorder="1" applyAlignment="1">
      <alignment horizontal="center" vertical="center"/>
    </xf>
    <xf numFmtId="166" fontId="0" fillId="6" borderId="0" xfId="1" applyNumberFormat="1" applyFont="1" applyFill="1" applyBorder="1" applyAlignment="1">
      <alignment horizontal="center" vertical="center"/>
    </xf>
    <xf numFmtId="0" fontId="0" fillId="6" borderId="0" xfId="0" applyFill="1" applyBorder="1" applyAlignment="1">
      <alignment horizontal="center"/>
    </xf>
    <xf numFmtId="165" fontId="0" fillId="6" borderId="0" xfId="0" applyNumberFormat="1" applyFill="1" applyBorder="1" applyAlignment="1">
      <alignment horizontal="center"/>
    </xf>
    <xf numFmtId="0" fontId="0" fillId="6" borderId="0" xfId="0" applyFill="1" applyBorder="1"/>
    <xf numFmtId="0" fontId="2" fillId="6" borderId="0" xfId="0" applyFont="1" applyFill="1" applyBorder="1" applyAlignment="1">
      <alignment horizontal="left" wrapText="1"/>
    </xf>
    <xf numFmtId="0" fontId="4" fillId="6" borderId="0" xfId="0" applyFont="1" applyFill="1" applyBorder="1"/>
    <xf numFmtId="9" fontId="0" fillId="0" borderId="0" xfId="3" applyFont="1"/>
    <xf numFmtId="9" fontId="0" fillId="0" borderId="0" xfId="3" applyFont="1" applyFill="1" applyBorder="1"/>
    <xf numFmtId="0" fontId="0" fillId="6" borderId="0" xfId="0" applyFill="1" applyBorder="1" applyAlignment="1">
      <alignment horizontal="center" vertical="center" wrapText="1"/>
    </xf>
    <xf numFmtId="0" fontId="7" fillId="6" borderId="0" xfId="0" applyFont="1" applyFill="1" applyBorder="1" applyAlignment="1">
      <alignment vertical="center" wrapText="1"/>
    </xf>
    <xf numFmtId="0" fontId="0" fillId="0" borderId="0" xfId="0" applyBorder="1"/>
    <xf numFmtId="0" fontId="6" fillId="6" borderId="0" xfId="0" applyFont="1" applyFill="1" applyBorder="1" applyAlignment="1">
      <alignment horizontal="center"/>
    </xf>
    <xf numFmtId="0" fontId="8" fillId="6" borderId="0" xfId="0" applyFont="1" applyFill="1" applyBorder="1" applyAlignment="1">
      <alignment horizontal="center"/>
    </xf>
    <xf numFmtId="0" fontId="2" fillId="6" borderId="0" xfId="0" applyFont="1" applyFill="1" applyBorder="1" applyAlignment="1"/>
    <xf numFmtId="0" fontId="5" fillId="6" borderId="0" xfId="0" applyFont="1" applyFill="1" applyBorder="1" applyAlignment="1"/>
    <xf numFmtId="0" fontId="3" fillId="6" borderId="0" xfId="0" applyFont="1" applyFill="1" applyBorder="1" applyAlignment="1"/>
    <xf numFmtId="0" fontId="11" fillId="6" borderId="0" xfId="0" applyFont="1" applyFill="1" applyBorder="1" applyAlignment="1">
      <alignment horizontal="center"/>
    </xf>
    <xf numFmtId="0" fontId="11" fillId="6" borderId="0" xfId="0" applyFont="1" applyFill="1" applyBorder="1"/>
    <xf numFmtId="0" fontId="13" fillId="0" borderId="0" xfId="0" applyFont="1"/>
    <xf numFmtId="0" fontId="13" fillId="6" borderId="0" xfId="0" applyFont="1" applyFill="1" applyBorder="1"/>
    <xf numFmtId="0" fontId="13" fillId="6" borderId="0" xfId="0" applyFont="1" applyFill="1"/>
    <xf numFmtId="0" fontId="11" fillId="6" borderId="0" xfId="0" applyFont="1" applyFill="1" applyBorder="1" applyAlignment="1">
      <alignment horizontal="right"/>
    </xf>
    <xf numFmtId="0" fontId="13" fillId="6" borderId="0" xfId="0" applyFont="1" applyFill="1" applyBorder="1" applyAlignment="1">
      <alignment horizontal="left" wrapText="1"/>
    </xf>
    <xf numFmtId="0" fontId="16" fillId="6" borderId="0" xfId="0" applyFont="1" applyFill="1" applyBorder="1"/>
    <xf numFmtId="0" fontId="17" fillId="6" borderId="0" xfId="0" applyFont="1" applyFill="1" applyBorder="1"/>
    <xf numFmtId="0" fontId="14" fillId="6" borderId="0" xfId="0" applyFont="1" applyFill="1" applyBorder="1"/>
    <xf numFmtId="0" fontId="15" fillId="6" borderId="0" xfId="0" applyFont="1" applyFill="1" applyBorder="1"/>
    <xf numFmtId="0" fontId="16" fillId="7" borderId="0" xfId="0" applyFont="1" applyFill="1" applyBorder="1" applyAlignment="1" applyProtection="1">
      <alignment horizontal="center"/>
      <protection locked="0" hidden="1"/>
    </xf>
    <xf numFmtId="1" fontId="16" fillId="6" borderId="0" xfId="0" applyNumberFormat="1" applyFont="1" applyFill="1" applyBorder="1" applyAlignment="1">
      <alignment horizontal="center"/>
    </xf>
    <xf numFmtId="167" fontId="16" fillId="6" borderId="0" xfId="0" applyNumberFormat="1" applyFont="1" applyFill="1" applyBorder="1" applyAlignment="1">
      <alignment horizontal="center"/>
    </xf>
    <xf numFmtId="0" fontId="13" fillId="0" borderId="0" xfId="0" applyFont="1" applyBorder="1"/>
    <xf numFmtId="0" fontId="27" fillId="6" borderId="0" xfId="0" applyFont="1" applyFill="1" applyBorder="1" applyAlignment="1">
      <alignment vertical="center" wrapText="1"/>
    </xf>
    <xf numFmtId="0" fontId="27" fillId="6"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xf numFmtId="0" fontId="18" fillId="6" borderId="0" xfId="0" applyFont="1" applyFill="1" applyBorder="1" applyAlignment="1" applyProtection="1">
      <protection locked="0" hidden="1"/>
    </xf>
    <xf numFmtId="167" fontId="28" fillId="6" borderId="0" xfId="0" applyNumberFormat="1" applyFont="1" applyFill="1" applyBorder="1"/>
    <xf numFmtId="165" fontId="46" fillId="6" borderId="0" xfId="1" applyNumberFormat="1" applyFont="1" applyFill="1" applyBorder="1" applyAlignment="1"/>
    <xf numFmtId="167" fontId="46" fillId="9" borderId="5" xfId="2" applyNumberFormat="1" applyFont="1" applyFill="1" applyBorder="1" applyAlignment="1"/>
    <xf numFmtId="165" fontId="46" fillId="9" borderId="6" xfId="1" applyNumberFormat="1" applyFont="1" applyFill="1" applyBorder="1" applyAlignment="1"/>
    <xf numFmtId="0" fontId="25" fillId="6" borderId="0" xfId="0" applyFont="1" applyFill="1" applyBorder="1" applyAlignment="1">
      <alignment horizontal="right" vertical="center"/>
    </xf>
    <xf numFmtId="0" fontId="41" fillId="0" borderId="0" xfId="0" applyFont="1" applyFill="1" applyBorder="1" applyAlignment="1">
      <alignment horizontal="center" vertical="center"/>
    </xf>
    <xf numFmtId="0" fontId="51" fillId="6" borderId="0" xfId="0" applyFont="1" applyFill="1" applyBorder="1"/>
    <xf numFmtId="0" fontId="52" fillId="0" borderId="0" xfId="7"/>
    <xf numFmtId="0" fontId="50" fillId="5" borderId="1" xfId="0" applyFont="1" applyFill="1" applyBorder="1" applyAlignment="1">
      <alignment horizontal="center" vertical="center"/>
    </xf>
    <xf numFmtId="0" fontId="28" fillId="7" borderId="0" xfId="0" applyFont="1" applyFill="1" applyBorder="1" applyAlignment="1" applyProtection="1">
      <alignment horizontal="center" wrapText="1"/>
      <protection locked="0" hidden="1"/>
    </xf>
    <xf numFmtId="0" fontId="47" fillId="5" borderId="0" xfId="0" applyFont="1" applyFill="1" applyBorder="1" applyAlignment="1">
      <alignment wrapText="1"/>
    </xf>
    <xf numFmtId="0" fontId="38" fillId="3" borderId="1" xfId="0" applyFont="1" applyFill="1" applyBorder="1" applyAlignment="1">
      <alignment horizontal="center"/>
    </xf>
    <xf numFmtId="0" fontId="38" fillId="4" borderId="1" xfId="0" applyFont="1" applyFill="1" applyBorder="1" applyAlignment="1">
      <alignment horizontal="center"/>
    </xf>
    <xf numFmtId="0" fontId="38" fillId="2" borderId="1" xfId="0" applyFont="1" applyFill="1" applyBorder="1" applyAlignment="1">
      <alignment horizontal="center"/>
    </xf>
    <xf numFmtId="0" fontId="21" fillId="5" borderId="1" xfId="0" applyFont="1" applyFill="1" applyBorder="1" applyAlignment="1">
      <alignment horizontal="center"/>
    </xf>
    <xf numFmtId="0" fontId="36" fillId="3" borderId="1" xfId="0" applyFont="1" applyFill="1" applyBorder="1" applyAlignment="1">
      <alignment horizontal="center"/>
    </xf>
    <xf numFmtId="0" fontId="36" fillId="4" borderId="1" xfId="0" applyFont="1" applyFill="1" applyBorder="1" applyAlignment="1">
      <alignment horizontal="center"/>
    </xf>
    <xf numFmtId="0" fontId="36" fillId="2" borderId="1" xfId="0" applyFont="1" applyFill="1" applyBorder="1" applyAlignment="1">
      <alignment horizontal="center"/>
    </xf>
    <xf numFmtId="0" fontId="35" fillId="5" borderId="1" xfId="0" applyFont="1" applyFill="1" applyBorder="1" applyAlignment="1">
      <alignment horizontal="center" wrapText="1"/>
    </xf>
    <xf numFmtId="167" fontId="28" fillId="8" borderId="1" xfId="0" applyNumberFormat="1" applyFont="1" applyFill="1" applyBorder="1" applyAlignment="1">
      <alignment horizontal="center" vertical="center"/>
    </xf>
    <xf numFmtId="167" fontId="28" fillId="8" borderId="1" xfId="0" applyNumberFormat="1" applyFont="1" applyFill="1" applyBorder="1" applyAlignment="1">
      <alignment horizontal="center" vertical="center" wrapText="1"/>
    </xf>
    <xf numFmtId="167" fontId="48" fillId="9" borderId="1" xfId="0" applyNumberFormat="1" applyFont="1" applyFill="1" applyBorder="1" applyAlignment="1">
      <alignment horizontal="right"/>
    </xf>
    <xf numFmtId="165" fontId="46" fillId="9" borderId="1" xfId="1" applyNumberFormat="1" applyFont="1" applyFill="1" applyBorder="1" applyAlignment="1"/>
    <xf numFmtId="167" fontId="46" fillId="9" borderId="1" xfId="1" applyNumberFormat="1" applyFont="1" applyFill="1" applyBorder="1" applyAlignment="1"/>
    <xf numFmtId="167" fontId="33" fillId="4" borderId="6" xfId="0" applyNumberFormat="1" applyFont="1" applyFill="1" applyBorder="1" applyAlignment="1">
      <alignment horizontal="center"/>
    </xf>
    <xf numFmtId="0" fontId="32" fillId="4" borderId="6" xfId="0" applyFont="1" applyFill="1" applyBorder="1"/>
    <xf numFmtId="0" fontId="34" fillId="4" borderId="4" xfId="0" applyFont="1" applyFill="1" applyBorder="1"/>
    <xf numFmtId="0" fontId="27" fillId="6" borderId="3" xfId="0" applyFont="1" applyFill="1" applyBorder="1" applyAlignment="1">
      <alignment horizontal="right"/>
    </xf>
    <xf numFmtId="0" fontId="11" fillId="6" borderId="3" xfId="0" applyFont="1" applyFill="1" applyBorder="1"/>
    <xf numFmtId="0" fontId="11" fillId="6" borderId="13" xfId="0" applyFont="1" applyFill="1" applyBorder="1"/>
    <xf numFmtId="0" fontId="13" fillId="6" borderId="2" xfId="0" applyFont="1" applyFill="1" applyBorder="1"/>
    <xf numFmtId="0" fontId="11" fillId="6" borderId="10" xfId="0" applyFont="1" applyFill="1" applyBorder="1"/>
    <xf numFmtId="0" fontId="14" fillId="6" borderId="10" xfId="0" applyFont="1" applyFill="1" applyBorder="1"/>
    <xf numFmtId="0" fontId="15" fillId="6" borderId="10" xfId="0" applyFont="1" applyFill="1" applyBorder="1"/>
    <xf numFmtId="0" fontId="13" fillId="6" borderId="7" xfId="0" applyFont="1" applyFill="1" applyBorder="1"/>
    <xf numFmtId="0" fontId="13" fillId="6" borderId="8" xfId="0" applyFont="1" applyFill="1" applyBorder="1"/>
    <xf numFmtId="0" fontId="30" fillId="0" borderId="8" xfId="0" applyFont="1" applyFill="1" applyBorder="1" applyAlignment="1"/>
    <xf numFmtId="0" fontId="30" fillId="6" borderId="8" xfId="0" applyFont="1" applyFill="1" applyBorder="1" applyAlignment="1"/>
    <xf numFmtId="0" fontId="25" fillId="6" borderId="3" xfId="0" applyFont="1" applyFill="1" applyBorder="1" applyAlignment="1"/>
    <xf numFmtId="0" fontId="11" fillId="6" borderId="3" xfId="0" applyFont="1" applyFill="1" applyBorder="1" applyAlignment="1">
      <alignment horizontal="center"/>
    </xf>
    <xf numFmtId="0" fontId="16" fillId="7" borderId="3" xfId="0" applyFont="1" applyFill="1" applyBorder="1" applyAlignment="1" applyProtection="1">
      <alignment horizontal="center"/>
      <protection locked="0" hidden="1"/>
    </xf>
    <xf numFmtId="0" fontId="14" fillId="6" borderId="3" xfId="0" applyFont="1" applyFill="1" applyBorder="1"/>
    <xf numFmtId="0" fontId="14" fillId="6" borderId="13" xfId="0" applyFont="1" applyFill="1" applyBorder="1"/>
    <xf numFmtId="0" fontId="0" fillId="0" borderId="8" xfId="0" applyBorder="1"/>
    <xf numFmtId="0" fontId="35" fillId="5" borderId="1" xfId="0" applyFont="1" applyFill="1" applyBorder="1" applyAlignment="1">
      <alignment horizontal="center"/>
    </xf>
    <xf numFmtId="0" fontId="49" fillId="5" borderId="1" xfId="0" applyFont="1" applyFill="1" applyBorder="1" applyAlignment="1">
      <alignment horizontal="center"/>
    </xf>
    <xf numFmtId="0" fontId="31" fillId="6" borderId="0" xfId="0" applyFont="1" applyFill="1" applyBorder="1" applyAlignment="1">
      <alignment horizontal="left"/>
    </xf>
    <xf numFmtId="0" fontId="16" fillId="5" borderId="1" xfId="0" applyFont="1" applyFill="1" applyBorder="1" applyAlignment="1">
      <alignment horizontal="center" vertical="center" wrapText="1"/>
    </xf>
    <xf numFmtId="0" fontId="31" fillId="6" borderId="0" xfId="0" applyFont="1" applyFill="1" applyBorder="1" applyAlignment="1">
      <alignment horizontal="left"/>
    </xf>
    <xf numFmtId="0" fontId="16" fillId="5" borderId="1" xfId="0" applyFont="1" applyFill="1" applyBorder="1" applyAlignment="1">
      <alignment horizontal="center" vertical="center" wrapText="1"/>
    </xf>
    <xf numFmtId="0" fontId="35" fillId="5" borderId="1" xfId="0" applyFont="1" applyFill="1" applyBorder="1" applyAlignment="1">
      <alignment horizontal="center"/>
    </xf>
    <xf numFmtId="0" fontId="49" fillId="5" borderId="1" xfId="0" applyFont="1" applyFill="1" applyBorder="1" applyAlignment="1">
      <alignment horizontal="center"/>
    </xf>
    <xf numFmtId="167" fontId="28" fillId="8" borderId="1" xfId="0" applyNumberFormat="1" applyFont="1" applyFill="1" applyBorder="1" applyAlignment="1" applyProtection="1">
      <alignment horizontal="center" vertical="center"/>
    </xf>
    <xf numFmtId="0" fontId="35" fillId="5" borderId="1" xfId="0" applyFont="1" applyFill="1" applyBorder="1" applyAlignment="1">
      <alignment horizontal="center"/>
    </xf>
    <xf numFmtId="0" fontId="49" fillId="5" borderId="1" xfId="0" applyFont="1" applyFill="1" applyBorder="1" applyAlignment="1">
      <alignment horizontal="center"/>
    </xf>
    <xf numFmtId="0" fontId="31" fillId="6" borderId="0" xfId="0" applyFont="1" applyFill="1" applyBorder="1" applyAlignment="1">
      <alignment horizontal="left"/>
    </xf>
    <xf numFmtId="0" fontId="16" fillId="5" borderId="1"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31" fillId="6" borderId="0" xfId="0" applyFont="1" applyFill="1" applyBorder="1" applyAlignment="1">
      <alignment horizontal="left"/>
    </xf>
    <xf numFmtId="0" fontId="35" fillId="5" borderId="1" xfId="0" applyFont="1" applyFill="1" applyBorder="1" applyAlignment="1">
      <alignment horizontal="center"/>
    </xf>
    <xf numFmtId="0" fontId="49" fillId="5" borderId="1" xfId="0" applyFont="1" applyFill="1" applyBorder="1" applyAlignment="1">
      <alignment horizontal="center"/>
    </xf>
    <xf numFmtId="0" fontId="38" fillId="6" borderId="0" xfId="0" applyFont="1" applyFill="1" applyBorder="1" applyAlignment="1">
      <alignment horizontal="left"/>
    </xf>
    <xf numFmtId="167" fontId="28" fillId="6" borderId="0" xfId="0" applyNumberFormat="1" applyFont="1" applyFill="1" applyBorder="1" applyAlignment="1" applyProtection="1">
      <alignment horizontal="center" wrapText="1"/>
    </xf>
    <xf numFmtId="0" fontId="59" fillId="0" borderId="0" xfId="9"/>
    <xf numFmtId="0" fontId="60" fillId="0" borderId="0" xfId="9" applyFont="1"/>
    <xf numFmtId="169" fontId="60" fillId="0" borderId="22" xfId="9" applyNumberFormat="1" applyFont="1" applyBorder="1"/>
    <xf numFmtId="169" fontId="59" fillId="0" borderId="23" xfId="9" applyNumberFormat="1" applyBorder="1"/>
    <xf numFmtId="0" fontId="60" fillId="0" borderId="23" xfId="9" applyFont="1" applyBorder="1" applyAlignment="1">
      <alignment horizontal="center"/>
    </xf>
    <xf numFmtId="0" fontId="59" fillId="0" borderId="23" xfId="9" applyBorder="1"/>
    <xf numFmtId="0" fontId="59" fillId="0" borderId="23" xfId="9" applyBorder="1" applyAlignment="1">
      <alignment horizontal="center"/>
    </xf>
    <xf numFmtId="10" fontId="61" fillId="10" borderId="24" xfId="9" applyNumberFormat="1" applyFont="1" applyFill="1" applyBorder="1" applyAlignment="1" applyProtection="1">
      <alignment horizontal="center"/>
      <protection locked="0"/>
    </xf>
    <xf numFmtId="0" fontId="59" fillId="0" borderId="22" xfId="9" applyBorder="1"/>
    <xf numFmtId="0" fontId="59" fillId="0" borderId="24" xfId="9" applyBorder="1" applyAlignment="1">
      <alignment horizontal="left"/>
    </xf>
    <xf numFmtId="10" fontId="60" fillId="0" borderId="24" xfId="9" applyNumberFormat="1" applyFont="1" applyBorder="1" applyAlignment="1">
      <alignment horizontal="center"/>
    </xf>
    <xf numFmtId="0" fontId="59" fillId="0" borderId="16" xfId="9" applyBorder="1"/>
    <xf numFmtId="0" fontId="59" fillId="0" borderId="15" xfId="9" applyBorder="1"/>
    <xf numFmtId="0" fontId="59" fillId="0" borderId="17" xfId="9" applyBorder="1"/>
    <xf numFmtId="0" fontId="59" fillId="0" borderId="18" xfId="9" applyBorder="1"/>
    <xf numFmtId="0" fontId="59" fillId="0" borderId="1" xfId="9" applyBorder="1" applyAlignment="1">
      <alignment horizontal="center"/>
    </xf>
    <xf numFmtId="0" fontId="59" fillId="0" borderId="19" xfId="9" applyBorder="1" applyAlignment="1">
      <alignment horizontal="center"/>
    </xf>
    <xf numFmtId="9" fontId="59" fillId="0" borderId="0" xfId="9" applyNumberFormat="1"/>
    <xf numFmtId="0" fontId="59" fillId="0" borderId="18" xfId="9" applyBorder="1" applyAlignment="1">
      <alignment horizontal="center"/>
    </xf>
    <xf numFmtId="170" fontId="59" fillId="0" borderId="1" xfId="9" applyNumberFormat="1" applyBorder="1" applyAlignment="1">
      <alignment horizontal="center"/>
    </xf>
    <xf numFmtId="171" fontId="59" fillId="0" borderId="1" xfId="9" applyNumberFormat="1" applyBorder="1" applyAlignment="1">
      <alignment horizontal="center"/>
    </xf>
    <xf numFmtId="2" fontId="59" fillId="0" borderId="1" xfId="9" applyNumberFormat="1" applyBorder="1" applyAlignment="1">
      <alignment horizontal="center"/>
    </xf>
    <xf numFmtId="2" fontId="59" fillId="0" borderId="19" xfId="9" applyNumberFormat="1" applyBorder="1" applyAlignment="1">
      <alignment horizontal="center"/>
    </xf>
    <xf numFmtId="10" fontId="59" fillId="0" borderId="0" xfId="9" applyNumberFormat="1"/>
    <xf numFmtId="0" fontId="62" fillId="11" borderId="18" xfId="9" applyFont="1" applyFill="1" applyBorder="1" applyAlignment="1">
      <alignment horizontal="center"/>
    </xf>
    <xf numFmtId="2" fontId="62" fillId="11" borderId="1" xfId="9" applyNumberFormat="1" applyFont="1" applyFill="1" applyBorder="1" applyAlignment="1">
      <alignment horizontal="center"/>
    </xf>
    <xf numFmtId="2" fontId="62" fillId="11" borderId="19" xfId="9" applyNumberFormat="1" applyFont="1" applyFill="1" applyBorder="1" applyAlignment="1">
      <alignment horizontal="center"/>
    </xf>
    <xf numFmtId="0" fontId="62" fillId="12" borderId="18" xfId="9" applyFont="1" applyFill="1" applyBorder="1" applyAlignment="1">
      <alignment horizontal="center"/>
    </xf>
    <xf numFmtId="2" fontId="62" fillId="12" borderId="1" xfId="9" applyNumberFormat="1" applyFont="1" applyFill="1" applyBorder="1" applyAlignment="1">
      <alignment horizontal="center"/>
    </xf>
    <xf numFmtId="2" fontId="62" fillId="12" borderId="19" xfId="9" applyNumberFormat="1" applyFont="1" applyFill="1" applyBorder="1" applyAlignment="1">
      <alignment horizontal="center"/>
    </xf>
    <xf numFmtId="0" fontId="62" fillId="13" borderId="20" xfId="9" applyFont="1" applyFill="1" applyBorder="1" applyAlignment="1">
      <alignment horizontal="center"/>
    </xf>
    <xf numFmtId="170" fontId="59" fillId="0" borderId="14" xfId="9" applyNumberFormat="1" applyBorder="1" applyAlignment="1">
      <alignment horizontal="center"/>
    </xf>
    <xf numFmtId="171" fontId="59" fillId="0" borderId="14" xfId="9" applyNumberFormat="1" applyBorder="1" applyAlignment="1">
      <alignment horizontal="center"/>
    </xf>
    <xf numFmtId="2" fontId="62" fillId="13" borderId="14" xfId="9" applyNumberFormat="1" applyFont="1" applyFill="1" applyBorder="1" applyAlignment="1">
      <alignment horizontal="center"/>
    </xf>
    <xf numFmtId="2" fontId="62" fillId="13" borderId="21" xfId="9" applyNumberFormat="1" applyFont="1" applyFill="1" applyBorder="1" applyAlignment="1">
      <alignment horizontal="center"/>
    </xf>
    <xf numFmtId="0" fontId="59" fillId="0" borderId="20" xfId="9" applyBorder="1" applyAlignment="1">
      <alignment horizontal="center"/>
    </xf>
    <xf numFmtId="0" fontId="59" fillId="0" borderId="0" xfId="9" applyAlignment="1">
      <alignment horizontal="center"/>
    </xf>
    <xf numFmtId="170" fontId="59" fillId="0" borderId="0" xfId="9" applyNumberFormat="1" applyAlignment="1">
      <alignment horizontal="center"/>
    </xf>
    <xf numFmtId="171" fontId="59" fillId="0" borderId="0" xfId="9" applyNumberFormat="1" applyAlignment="1">
      <alignment horizontal="center"/>
    </xf>
    <xf numFmtId="2" fontId="59" fillId="0" borderId="0" xfId="9" applyNumberFormat="1" applyAlignment="1">
      <alignment horizontal="center"/>
    </xf>
    <xf numFmtId="0" fontId="61" fillId="9" borderId="0" xfId="9" applyFont="1" applyFill="1"/>
    <xf numFmtId="0" fontId="63" fillId="9" borderId="0" xfId="9" applyFont="1" applyFill="1"/>
    <xf numFmtId="0" fontId="59" fillId="9" borderId="0" xfId="9" applyFill="1"/>
    <xf numFmtId="0" fontId="61" fillId="0" borderId="0" xfId="9" applyFont="1"/>
    <xf numFmtId="0" fontId="63" fillId="0" borderId="0" xfId="9" applyFont="1"/>
    <xf numFmtId="0" fontId="59" fillId="0" borderId="25" xfId="9" applyBorder="1"/>
    <xf numFmtId="0" fontId="59" fillId="0" borderId="26" xfId="9" applyBorder="1"/>
    <xf numFmtId="0" fontId="59" fillId="0" borderId="27" xfId="9" applyBorder="1"/>
    <xf numFmtId="2" fontId="59" fillId="0" borderId="0" xfId="9" applyNumberFormat="1"/>
    <xf numFmtId="0" fontId="62" fillId="13" borderId="18" xfId="9" applyFont="1" applyFill="1" applyBorder="1" applyAlignment="1">
      <alignment horizontal="center"/>
    </xf>
    <xf numFmtId="2" fontId="62" fillId="13" borderId="1" xfId="9" applyNumberFormat="1" applyFont="1" applyFill="1" applyBorder="1" applyAlignment="1">
      <alignment horizontal="center"/>
    </xf>
    <xf numFmtId="2" fontId="62" fillId="13" borderId="19" xfId="9" applyNumberFormat="1" applyFont="1" applyFill="1" applyBorder="1" applyAlignment="1">
      <alignment horizontal="center"/>
    </xf>
    <xf numFmtId="2" fontId="59" fillId="0" borderId="14" xfId="9" applyNumberFormat="1" applyBorder="1" applyAlignment="1">
      <alignment horizontal="center"/>
    </xf>
    <xf numFmtId="2" fontId="59" fillId="0" borderId="21" xfId="9" applyNumberFormat="1" applyBorder="1" applyAlignment="1">
      <alignment horizontal="center"/>
    </xf>
    <xf numFmtId="0" fontId="59" fillId="11" borderId="18" xfId="9" applyFill="1" applyBorder="1" applyAlignment="1">
      <alignment horizontal="center"/>
    </xf>
    <xf numFmtId="2" fontId="59" fillId="11" borderId="1" xfId="9" applyNumberFormat="1" applyFill="1" applyBorder="1" applyAlignment="1">
      <alignment horizontal="center"/>
    </xf>
    <xf numFmtId="2" fontId="59" fillId="11" borderId="19" xfId="9" applyNumberFormat="1" applyFill="1" applyBorder="1" applyAlignment="1">
      <alignment horizontal="center"/>
    </xf>
    <xf numFmtId="0" fontId="60" fillId="0" borderId="0" xfId="9" applyFont="1" applyAlignment="1">
      <alignment horizontal="center"/>
    </xf>
    <xf numFmtId="0" fontId="61" fillId="9" borderId="0" xfId="9" applyFont="1" applyFill="1" applyAlignment="1" applyProtection="1">
      <alignment horizontal="center"/>
      <protection locked="0"/>
    </xf>
    <xf numFmtId="0" fontId="64" fillId="3" borderId="34" xfId="9" applyFont="1" applyFill="1" applyBorder="1"/>
    <xf numFmtId="0" fontId="64" fillId="16" borderId="34" xfId="9" applyFont="1" applyFill="1" applyBorder="1"/>
    <xf numFmtId="9" fontId="64" fillId="15" borderId="35" xfId="10" applyFont="1" applyFill="1" applyBorder="1" applyAlignment="1">
      <alignment horizontal="center"/>
    </xf>
    <xf numFmtId="10" fontId="61" fillId="3" borderId="35" xfId="10" applyNumberFormat="1" applyFont="1" applyFill="1" applyBorder="1" applyAlignment="1">
      <alignment horizontal="center"/>
    </xf>
    <xf numFmtId="10" fontId="61" fillId="16" borderId="35" xfId="10" applyNumberFormat="1" applyFont="1" applyFill="1" applyBorder="1" applyAlignment="1">
      <alignment horizontal="center"/>
    </xf>
    <xf numFmtId="0" fontId="60" fillId="7" borderId="0" xfId="9" applyFont="1" applyFill="1" applyAlignment="1">
      <alignment horizontal="center"/>
    </xf>
    <xf numFmtId="9" fontId="64" fillId="15" borderId="36" xfId="10" applyFont="1" applyFill="1" applyBorder="1" applyAlignment="1">
      <alignment horizontal="center"/>
    </xf>
    <xf numFmtId="10" fontId="61" fillId="3" borderId="36" xfId="10" applyNumberFormat="1" applyFont="1" applyFill="1" applyBorder="1" applyAlignment="1">
      <alignment horizontal="center"/>
    </xf>
    <xf numFmtId="10" fontId="61" fillId="16" borderId="36" xfId="10" applyNumberFormat="1" applyFont="1" applyFill="1" applyBorder="1" applyAlignment="1">
      <alignment horizontal="center"/>
    </xf>
    <xf numFmtId="172" fontId="61" fillId="3" borderId="36" xfId="10" applyNumberFormat="1" applyFont="1" applyFill="1" applyBorder="1" applyAlignment="1">
      <alignment horizontal="center"/>
    </xf>
    <xf numFmtId="9" fontId="64" fillId="15" borderId="38" xfId="10" applyFont="1" applyFill="1" applyBorder="1" applyAlignment="1">
      <alignment horizontal="center"/>
    </xf>
    <xf numFmtId="10" fontId="61" fillId="3" borderId="38" xfId="10" applyNumberFormat="1" applyFont="1" applyFill="1" applyBorder="1" applyAlignment="1">
      <alignment horizontal="center"/>
    </xf>
    <xf numFmtId="10" fontId="61" fillId="16" borderId="38" xfId="10" applyNumberFormat="1" applyFont="1" applyFill="1" applyBorder="1" applyAlignment="1">
      <alignment horizontal="center"/>
    </xf>
    <xf numFmtId="0" fontId="64" fillId="14" borderId="34" xfId="9" applyFont="1" applyFill="1" applyBorder="1" applyAlignment="1">
      <alignment horizontal="center" vertical="center"/>
    </xf>
    <xf numFmtId="9" fontId="64" fillId="15" borderId="34" xfId="10" applyFont="1" applyFill="1" applyBorder="1" applyAlignment="1">
      <alignment horizontal="center"/>
    </xf>
    <xf numFmtId="10" fontId="61" fillId="3" borderId="34" xfId="10" applyNumberFormat="1" applyFont="1" applyFill="1" applyBorder="1" applyAlignment="1">
      <alignment horizontal="center"/>
    </xf>
    <xf numFmtId="10" fontId="61" fillId="16" borderId="34" xfId="10" applyNumberFormat="1" applyFont="1" applyFill="1" applyBorder="1" applyAlignment="1">
      <alignment horizontal="center"/>
    </xf>
    <xf numFmtId="0" fontId="59" fillId="0" borderId="39" xfId="9" applyBorder="1"/>
    <xf numFmtId="9" fontId="59" fillId="0" borderId="0" xfId="10" applyFont="1"/>
    <xf numFmtId="0" fontId="66" fillId="0" borderId="0" xfId="9" applyFont="1" applyAlignment="1">
      <alignment horizontal="center"/>
    </xf>
    <xf numFmtId="0" fontId="62" fillId="0" borderId="18" xfId="9" applyFont="1" applyBorder="1" applyAlignment="1">
      <alignment horizontal="center"/>
    </xf>
    <xf numFmtId="2" fontId="62" fillId="0" borderId="1" xfId="9" applyNumberFormat="1" applyFont="1" applyBorder="1" applyAlignment="1">
      <alignment horizontal="center"/>
    </xf>
    <xf numFmtId="2" fontId="62" fillId="0" borderId="19" xfId="9" applyNumberFormat="1" applyFont="1" applyBorder="1" applyAlignment="1">
      <alignment horizontal="center"/>
    </xf>
    <xf numFmtId="0" fontId="59" fillId="11" borderId="20" xfId="9" applyFill="1" applyBorder="1" applyAlignment="1">
      <alignment horizontal="center"/>
    </xf>
    <xf numFmtId="170" fontId="59" fillId="11" borderId="1" xfId="9" applyNumberFormat="1" applyFill="1" applyBorder="1" applyAlignment="1">
      <alignment horizontal="center"/>
    </xf>
    <xf numFmtId="171" fontId="59" fillId="11" borderId="1" xfId="9" applyNumberFormat="1" applyFill="1" applyBorder="1" applyAlignment="1">
      <alignment horizontal="center"/>
    </xf>
    <xf numFmtId="10" fontId="0" fillId="0" borderId="0" xfId="0" applyNumberFormat="1"/>
    <xf numFmtId="0" fontId="10" fillId="17" borderId="0" xfId="8" applyFill="1"/>
    <xf numFmtId="0" fontId="10" fillId="0" borderId="0" xfId="8"/>
    <xf numFmtId="0" fontId="68" fillId="17" borderId="0" xfId="8" applyFont="1" applyFill="1" applyAlignment="1">
      <alignment horizontal="center" wrapText="1"/>
    </xf>
    <xf numFmtId="0" fontId="69" fillId="17" borderId="0" xfId="8" applyFont="1" applyFill="1" applyAlignment="1">
      <alignment horizontal="center"/>
    </xf>
    <xf numFmtId="0" fontId="70" fillId="17" borderId="0" xfId="8" applyFont="1" applyFill="1" applyAlignment="1">
      <alignment horizontal="left" wrapText="1"/>
    </xf>
    <xf numFmtId="0" fontId="71" fillId="17" borderId="0" xfId="8" applyFont="1" applyFill="1" applyAlignment="1">
      <alignment horizontal="left" wrapText="1"/>
    </xf>
    <xf numFmtId="0" fontId="72" fillId="19" borderId="0" xfId="8" applyFont="1" applyFill="1"/>
    <xf numFmtId="0" fontId="10" fillId="19" borderId="0" xfId="8" applyFill="1"/>
    <xf numFmtId="0" fontId="77" fillId="17" borderId="0" xfId="8" applyFont="1" applyFill="1" applyAlignment="1">
      <alignment horizontal="justify" vertical="top" wrapText="1"/>
    </xf>
    <xf numFmtId="0" fontId="82" fillId="6" borderId="0" xfId="8" applyFont="1" applyFill="1" applyAlignment="1">
      <alignment horizontal="left" wrapText="1"/>
    </xf>
    <xf numFmtId="0" fontId="77" fillId="6" borderId="0" xfId="8" applyFont="1" applyFill="1" applyAlignment="1">
      <alignment horizontal="left" wrapText="1"/>
    </xf>
    <xf numFmtId="0" fontId="78" fillId="2" borderId="0" xfId="8" applyFont="1" applyFill="1" applyAlignment="1">
      <alignment horizontal="left"/>
    </xf>
    <xf numFmtId="0" fontId="76" fillId="2" borderId="0" xfId="8" applyFont="1" applyFill="1" applyAlignment="1">
      <alignment horizontal="left"/>
    </xf>
    <xf numFmtId="0" fontId="76" fillId="8" borderId="0" xfId="8" applyFont="1" applyFill="1" applyAlignment="1">
      <alignment horizontal="left"/>
    </xf>
    <xf numFmtId="0" fontId="77" fillId="8" borderId="0" xfId="8" applyFont="1" applyFill="1" applyAlignment="1">
      <alignment horizontal="left"/>
    </xf>
    <xf numFmtId="0" fontId="76" fillId="6" borderId="0" xfId="8" applyFont="1" applyFill="1" applyAlignment="1">
      <alignment horizontal="left"/>
    </xf>
    <xf numFmtId="0" fontId="10" fillId="6" borderId="0" xfId="8" applyFill="1"/>
    <xf numFmtId="0" fontId="52" fillId="6" borderId="6" xfId="7" applyFill="1" applyBorder="1"/>
    <xf numFmtId="0" fontId="10" fillId="6" borderId="6" xfId="8" applyFill="1" applyBorder="1"/>
    <xf numFmtId="0" fontId="10" fillId="6" borderId="4" xfId="8" applyFill="1" applyBorder="1"/>
    <xf numFmtId="0" fontId="5" fillId="6" borderId="0" xfId="0" applyFont="1" applyFill="1"/>
    <xf numFmtId="0" fontId="3" fillId="6" borderId="0" xfId="0" applyFont="1" applyFill="1"/>
    <xf numFmtId="0" fontId="85" fillId="6" borderId="0" xfId="0" applyFont="1" applyFill="1"/>
    <xf numFmtId="0" fontId="86" fillId="0" borderId="40" xfId="0" applyFont="1" applyBorder="1"/>
    <xf numFmtId="0" fontId="86" fillId="0" borderId="41" xfId="0" applyFont="1" applyBorder="1"/>
    <xf numFmtId="0" fontId="3" fillId="6" borderId="0" xfId="0" applyFont="1" applyFill="1" applyAlignment="1">
      <alignment vertical="center"/>
    </xf>
    <xf numFmtId="0" fontId="85" fillId="6" borderId="0" xfId="0" applyFont="1" applyFill="1" applyAlignment="1">
      <alignment wrapText="1"/>
    </xf>
    <xf numFmtId="0" fontId="91" fillId="2" borderId="14" xfId="0" applyFont="1" applyFill="1" applyBorder="1" applyAlignment="1">
      <alignment horizontal="center"/>
    </xf>
    <xf numFmtId="0" fontId="67" fillId="4" borderId="14" xfId="0" applyFont="1" applyFill="1" applyBorder="1" applyAlignment="1">
      <alignment horizontal="center"/>
    </xf>
    <xf numFmtId="0" fontId="67" fillId="3" borderId="14" xfId="0" applyFont="1" applyFill="1" applyBorder="1" applyAlignment="1">
      <alignment horizontal="center"/>
    </xf>
    <xf numFmtId="0" fontId="86" fillId="5" borderId="53" xfId="0" applyFont="1" applyFill="1" applyBorder="1" applyAlignment="1">
      <alignment horizontal="center"/>
    </xf>
    <xf numFmtId="0" fontId="86" fillId="5" borderId="11" xfId="0" applyFont="1" applyFill="1" applyBorder="1" applyAlignment="1">
      <alignment horizontal="center"/>
    </xf>
    <xf numFmtId="0" fontId="86" fillId="5" borderId="54" xfId="0" applyFont="1" applyFill="1" applyBorder="1" applyAlignment="1">
      <alignment horizontal="center"/>
    </xf>
    <xf numFmtId="0" fontId="67" fillId="8" borderId="55" xfId="0" applyFont="1" applyFill="1" applyBorder="1" applyAlignment="1">
      <alignment horizontal="center" vertical="center"/>
    </xf>
    <xf numFmtId="166" fontId="86" fillId="0" borderId="48" xfId="1" applyNumberFormat="1" applyFont="1" applyBorder="1" applyAlignment="1">
      <alignment horizontal="center" vertical="center"/>
    </xf>
    <xf numFmtId="165" fontId="86" fillId="2" borderId="15" xfId="1" applyNumberFormat="1" applyFont="1" applyFill="1" applyBorder="1" applyAlignment="1"/>
    <xf numFmtId="165" fontId="86" fillId="4" borderId="15" xfId="1" applyNumberFormat="1" applyFont="1" applyFill="1" applyBorder="1" applyAlignment="1"/>
    <xf numFmtId="165" fontId="86" fillId="3" borderId="15" xfId="1" applyNumberFormat="1" applyFont="1" applyFill="1" applyBorder="1" applyAlignment="1"/>
    <xf numFmtId="165" fontId="86" fillId="0" borderId="49" xfId="1" applyNumberFormat="1" applyFont="1" applyBorder="1" applyAlignment="1">
      <alignment horizontal="center" vertical="center"/>
    </xf>
    <xf numFmtId="167" fontId="86" fillId="0" borderId="16" xfId="0" applyNumberFormat="1" applyFont="1" applyBorder="1" applyAlignment="1">
      <alignment horizontal="center" vertical="center"/>
    </xf>
    <xf numFmtId="167" fontId="86" fillId="6" borderId="15" xfId="0" applyNumberFormat="1" applyFont="1" applyFill="1" applyBorder="1" applyAlignment="1">
      <alignment horizontal="center" vertical="center" wrapText="1"/>
    </xf>
    <xf numFmtId="167" fontId="86" fillId="6" borderId="17" xfId="0" applyNumberFormat="1" applyFont="1" applyFill="1" applyBorder="1" applyAlignment="1">
      <alignment horizontal="center" vertical="center" wrapText="1"/>
    </xf>
    <xf numFmtId="0" fontId="67" fillId="8" borderId="56" xfId="0" applyFont="1" applyFill="1" applyBorder="1" applyAlignment="1">
      <alignment horizontal="center" vertical="center"/>
    </xf>
    <xf numFmtId="166" fontId="86" fillId="5" borderId="3" xfId="1" applyNumberFormat="1" applyFont="1" applyFill="1" applyBorder="1" applyAlignment="1">
      <alignment vertical="center"/>
    </xf>
    <xf numFmtId="165" fontId="86" fillId="2" borderId="1" xfId="1" applyNumberFormat="1" applyFont="1" applyFill="1" applyBorder="1" applyAlignment="1"/>
    <xf numFmtId="165" fontId="86" fillId="4" borderId="1" xfId="1" applyNumberFormat="1" applyFont="1" applyFill="1" applyBorder="1" applyAlignment="1"/>
    <xf numFmtId="165" fontId="86" fillId="3" borderId="1" xfId="1" applyNumberFormat="1" applyFont="1" applyFill="1" applyBorder="1" applyAlignment="1"/>
    <xf numFmtId="165" fontId="86" fillId="5" borderId="57" xfId="1" applyNumberFormat="1" applyFont="1" applyFill="1" applyBorder="1" applyAlignment="1">
      <alignment vertical="center"/>
    </xf>
    <xf numFmtId="167" fontId="86" fillId="5" borderId="53" xfId="0" applyNumberFormat="1" applyFont="1" applyFill="1" applyBorder="1" applyAlignment="1">
      <alignment horizontal="center" vertical="center"/>
    </xf>
    <xf numFmtId="167" fontId="86" fillId="5" borderId="11" xfId="0" applyNumberFormat="1" applyFont="1" applyFill="1" applyBorder="1" applyAlignment="1">
      <alignment horizontal="center" vertical="center" wrapText="1"/>
    </xf>
    <xf numFmtId="167" fontId="86" fillId="5" borderId="54" xfId="0" applyNumberFormat="1" applyFont="1" applyFill="1" applyBorder="1" applyAlignment="1">
      <alignment horizontal="center" vertical="center" wrapText="1"/>
    </xf>
    <xf numFmtId="0" fontId="67" fillId="8" borderId="58" xfId="0" applyFont="1" applyFill="1" applyBorder="1" applyAlignment="1">
      <alignment horizontal="center" vertical="center"/>
    </xf>
    <xf numFmtId="166" fontId="86" fillId="0" borderId="6" xfId="1" applyNumberFormat="1" applyFont="1" applyBorder="1" applyAlignment="1">
      <alignment horizontal="center" vertical="center"/>
    </xf>
    <xf numFmtId="165" fontId="86" fillId="0" borderId="59" xfId="1" applyNumberFormat="1" applyFont="1" applyBorder="1" applyAlignment="1">
      <alignment horizontal="center" vertical="center"/>
    </xf>
    <xf numFmtId="167" fontId="86" fillId="0" borderId="18" xfId="0" applyNumberFormat="1" applyFont="1" applyBorder="1" applyAlignment="1">
      <alignment horizontal="center" vertical="center"/>
    </xf>
    <xf numFmtId="167" fontId="86" fillId="6" borderId="1" xfId="0" applyNumberFormat="1" applyFont="1" applyFill="1" applyBorder="1" applyAlignment="1">
      <alignment horizontal="center" vertical="center" wrapText="1"/>
    </xf>
    <xf numFmtId="167" fontId="86" fillId="6" borderId="19" xfId="0" applyNumberFormat="1" applyFont="1" applyFill="1" applyBorder="1" applyAlignment="1">
      <alignment horizontal="center" vertical="center" wrapText="1"/>
    </xf>
    <xf numFmtId="167" fontId="86" fillId="5" borderId="18" xfId="0" applyNumberFormat="1" applyFont="1" applyFill="1" applyBorder="1" applyAlignment="1">
      <alignment horizontal="center" vertical="center"/>
    </xf>
    <xf numFmtId="167" fontId="86" fillId="5" borderId="1" xfId="0" applyNumberFormat="1" applyFont="1" applyFill="1" applyBorder="1" applyAlignment="1">
      <alignment horizontal="center" vertical="center" wrapText="1"/>
    </xf>
    <xf numFmtId="167" fontId="86" fillId="5" borderId="19" xfId="0" applyNumberFormat="1" applyFont="1" applyFill="1" applyBorder="1" applyAlignment="1">
      <alignment horizontal="center" vertical="center" wrapText="1"/>
    </xf>
    <xf numFmtId="0" fontId="67" fillId="8" borderId="60" xfId="0" applyFont="1" applyFill="1" applyBorder="1" applyAlignment="1">
      <alignment horizontal="center" vertical="center" wrapText="1"/>
    </xf>
    <xf numFmtId="166" fontId="86" fillId="6" borderId="61" xfId="1" applyNumberFormat="1" applyFont="1" applyFill="1" applyBorder="1" applyAlignment="1">
      <alignment horizontal="center" vertical="center"/>
    </xf>
    <xf numFmtId="165" fontId="86" fillId="2" borderId="14" xfId="1" applyNumberFormat="1" applyFont="1" applyFill="1" applyBorder="1" applyAlignment="1"/>
    <xf numFmtId="165" fontId="86" fillId="4" borderId="14" xfId="1" applyNumberFormat="1" applyFont="1" applyFill="1" applyBorder="1" applyAlignment="1"/>
    <xf numFmtId="165" fontId="86" fillId="3" borderId="14" xfId="1" applyNumberFormat="1" applyFont="1" applyFill="1" applyBorder="1" applyAlignment="1"/>
    <xf numFmtId="165" fontId="86" fillId="6" borderId="62" xfId="1" applyNumberFormat="1" applyFont="1" applyFill="1" applyBorder="1" applyAlignment="1">
      <alignment vertical="center"/>
    </xf>
    <xf numFmtId="167" fontId="86" fillId="6" borderId="20" xfId="0" applyNumberFormat="1" applyFont="1" applyFill="1" applyBorder="1" applyAlignment="1">
      <alignment horizontal="center" vertical="center"/>
    </xf>
    <xf numFmtId="167" fontId="86" fillId="6" borderId="14" xfId="0" applyNumberFormat="1" applyFont="1" applyFill="1" applyBorder="1" applyAlignment="1">
      <alignment horizontal="center" vertical="center" wrapText="1"/>
    </xf>
    <xf numFmtId="167" fontId="86" fillId="6" borderId="21" xfId="0" applyNumberFormat="1" applyFont="1" applyFill="1" applyBorder="1" applyAlignment="1">
      <alignment horizontal="center" vertical="center" wrapText="1"/>
    </xf>
    <xf numFmtId="0" fontId="67" fillId="6" borderId="0" xfId="0" applyFont="1" applyFill="1" applyAlignment="1">
      <alignment horizontal="center" vertical="center" wrapText="1"/>
    </xf>
    <xf numFmtId="166" fontId="67" fillId="6" borderId="0" xfId="1" applyNumberFormat="1" applyFont="1" applyFill="1" applyBorder="1" applyAlignment="1">
      <alignment horizontal="center" vertical="center"/>
    </xf>
    <xf numFmtId="167" fontId="67" fillId="6" borderId="0" xfId="2" applyNumberFormat="1" applyFont="1" applyFill="1" applyBorder="1" applyAlignment="1">
      <alignment horizontal="right"/>
    </xf>
    <xf numFmtId="0" fontId="67" fillId="6" borderId="0" xfId="0" applyFont="1" applyFill="1" applyAlignment="1">
      <alignment horizontal="center" vertical="center"/>
    </xf>
    <xf numFmtId="167" fontId="86" fillId="6" borderId="0" xfId="0" applyNumberFormat="1" applyFont="1" applyFill="1" applyAlignment="1">
      <alignment horizontal="center" vertical="center"/>
    </xf>
    <xf numFmtId="167" fontId="86" fillId="6" borderId="0" xfId="0" applyNumberFormat="1" applyFont="1" applyFill="1" applyAlignment="1">
      <alignment horizontal="center" vertical="center" wrapText="1"/>
    </xf>
    <xf numFmtId="0" fontId="67" fillId="6" borderId="0" xfId="0" applyFont="1" applyFill="1" applyAlignment="1">
      <alignment horizontal="left" vertical="center" wrapText="1"/>
    </xf>
    <xf numFmtId="0" fontId="67" fillId="8" borderId="42" xfId="0" applyFont="1" applyFill="1" applyBorder="1" applyAlignment="1">
      <alignment horizontal="center" vertical="center"/>
    </xf>
    <xf numFmtId="166" fontId="86" fillId="0" borderId="45" xfId="1" applyNumberFormat="1" applyFont="1" applyBorder="1" applyAlignment="1">
      <alignment vertical="center"/>
    </xf>
    <xf numFmtId="165" fontId="86" fillId="0" borderId="63" xfId="1" applyNumberFormat="1" applyFont="1" applyBorder="1" applyAlignment="1">
      <alignment vertical="center"/>
    </xf>
    <xf numFmtId="167" fontId="86" fillId="0" borderId="64" xfId="0" applyNumberFormat="1" applyFont="1" applyBorder="1" applyAlignment="1">
      <alignment horizontal="center" vertical="center"/>
    </xf>
    <xf numFmtId="167" fontId="86" fillId="0" borderId="65" xfId="0" applyNumberFormat="1" applyFont="1" applyBorder="1" applyAlignment="1">
      <alignment horizontal="center" vertical="center"/>
    </xf>
    <xf numFmtId="167" fontId="86" fillId="0" borderId="46" xfId="0" applyNumberFormat="1" applyFont="1" applyBorder="1" applyAlignment="1">
      <alignment horizontal="center" vertical="center"/>
    </xf>
    <xf numFmtId="0" fontId="67" fillId="8" borderId="60" xfId="0" applyFont="1" applyFill="1" applyBorder="1" applyAlignment="1">
      <alignment horizontal="center" vertical="center"/>
    </xf>
    <xf numFmtId="166" fontId="86" fillId="0" borderId="61" xfId="1" applyNumberFormat="1" applyFont="1" applyBorder="1" applyAlignment="1">
      <alignment vertical="center"/>
    </xf>
    <xf numFmtId="165" fontId="86" fillId="0" borderId="62" xfId="1" applyNumberFormat="1" applyFont="1" applyBorder="1" applyAlignment="1">
      <alignment vertical="center"/>
    </xf>
    <xf numFmtId="167" fontId="86" fillId="0" borderId="20" xfId="0" applyNumberFormat="1" applyFont="1" applyBorder="1" applyAlignment="1">
      <alignment horizontal="center" vertical="center"/>
    </xf>
    <xf numFmtId="166" fontId="86" fillId="5" borderId="61" xfId="1" applyNumberFormat="1" applyFont="1" applyFill="1" applyBorder="1" applyAlignment="1">
      <alignment vertical="center"/>
    </xf>
    <xf numFmtId="165" fontId="86" fillId="5" borderId="62" xfId="1" applyNumberFormat="1" applyFont="1" applyFill="1" applyBorder="1" applyAlignment="1">
      <alignment vertical="center"/>
    </xf>
    <xf numFmtId="167" fontId="86" fillId="5" borderId="20" xfId="0" applyNumberFormat="1" applyFont="1" applyFill="1" applyBorder="1" applyAlignment="1">
      <alignment horizontal="center" vertical="center"/>
    </xf>
    <xf numFmtId="167" fontId="86" fillId="5" borderId="14" xfId="0" applyNumberFormat="1" applyFont="1" applyFill="1" applyBorder="1" applyAlignment="1">
      <alignment horizontal="center" vertical="center" wrapText="1"/>
    </xf>
    <xf numFmtId="167" fontId="86" fillId="5" borderId="21" xfId="0" applyNumberFormat="1" applyFont="1" applyFill="1" applyBorder="1" applyAlignment="1">
      <alignment horizontal="center" vertical="center"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165" fontId="94" fillId="9" borderId="1" xfId="1" applyNumberFormat="1" applyFont="1" applyFill="1" applyBorder="1" applyAlignment="1"/>
    <xf numFmtId="0" fontId="96" fillId="6" borderId="0" xfId="0" applyFont="1" applyFill="1" applyAlignment="1">
      <alignment horizontal="center"/>
    </xf>
    <xf numFmtId="0" fontId="97" fillId="0" borderId="3" xfId="7" applyFont="1" applyBorder="1" applyAlignment="1">
      <alignment vertical="center"/>
    </xf>
    <xf numFmtId="0" fontId="98" fillId="6" borderId="3" xfId="0" applyFont="1" applyFill="1" applyBorder="1"/>
    <xf numFmtId="0" fontId="0" fillId="6" borderId="0" xfId="0" applyFill="1" applyAlignment="1">
      <alignment horizontal="center" vertical="center" wrapText="1"/>
    </xf>
    <xf numFmtId="0" fontId="0" fillId="6" borderId="0" xfId="0" applyFill="1" applyAlignment="1">
      <alignment horizontal="center"/>
    </xf>
    <xf numFmtId="165" fontId="0" fillId="6" borderId="0" xfId="0" applyNumberFormat="1" applyFill="1" applyAlignment="1">
      <alignment horizontal="center"/>
    </xf>
    <xf numFmtId="0" fontId="0" fillId="6" borderId="0" xfId="0" applyFill="1" applyAlignment="1">
      <alignment horizontal="center" vertical="center"/>
    </xf>
    <xf numFmtId="0" fontId="67" fillId="6" borderId="0" xfId="0" applyFont="1" applyFill="1" applyAlignment="1">
      <alignment horizontal="center"/>
    </xf>
    <xf numFmtId="0" fontId="67" fillId="7" borderId="1" xfId="0" applyFont="1" applyFill="1" applyBorder="1" applyAlignment="1" applyProtection="1">
      <alignment horizontal="center"/>
      <protection locked="0"/>
    </xf>
    <xf numFmtId="0" fontId="67" fillId="6" borderId="0" xfId="0" applyFont="1" applyFill="1"/>
    <xf numFmtId="10" fontId="0" fillId="0" borderId="0" xfId="3" applyNumberFormat="1" applyFont="1"/>
    <xf numFmtId="1" fontId="67" fillId="6" borderId="1" xfId="0" applyNumberFormat="1" applyFont="1" applyFill="1" applyBorder="1" applyAlignment="1">
      <alignment horizontal="center"/>
    </xf>
    <xf numFmtId="167" fontId="67" fillId="6" borderId="1" xfId="0" applyNumberFormat="1" applyFont="1" applyFill="1" applyBorder="1" applyAlignment="1">
      <alignment horizontal="center"/>
    </xf>
    <xf numFmtId="0" fontId="99" fillId="6" borderId="0" xfId="0" applyFont="1" applyFill="1"/>
    <xf numFmtId="0" fontId="3" fillId="4" borderId="5" xfId="0" applyFont="1" applyFill="1" applyBorder="1"/>
    <xf numFmtId="0" fontId="0" fillId="4" borderId="6" xfId="0" applyFill="1" applyBorder="1"/>
    <xf numFmtId="167" fontId="100" fillId="4" borderId="4" xfId="0" applyNumberFormat="1" applyFont="1" applyFill="1" applyBorder="1" applyAlignment="1">
      <alignment horizontal="center"/>
    </xf>
    <xf numFmtId="0" fontId="0" fillId="6" borderId="51" xfId="0" applyFill="1" applyBorder="1"/>
    <xf numFmtId="0" fontId="67" fillId="6" borderId="51" xfId="0" applyFont="1" applyFill="1" applyBorder="1" applyAlignment="1">
      <alignment horizontal="center"/>
    </xf>
    <xf numFmtId="0" fontId="3" fillId="6" borderId="0" xfId="0" applyFont="1" applyFill="1" applyAlignment="1">
      <alignment horizontal="center" wrapText="1"/>
    </xf>
    <xf numFmtId="44" fontId="86" fillId="6" borderId="49" xfId="1" applyFont="1" applyFill="1" applyBorder="1" applyAlignment="1">
      <alignment horizontal="center" vertical="center" wrapText="1"/>
    </xf>
    <xf numFmtId="44" fontId="86" fillId="6" borderId="48" xfId="1" applyFont="1" applyFill="1" applyBorder="1" applyAlignment="1">
      <alignment wrapText="1"/>
    </xf>
    <xf numFmtId="165" fontId="86" fillId="6" borderId="49" xfId="1" applyNumberFormat="1" applyFont="1" applyFill="1" applyBorder="1" applyAlignment="1">
      <alignment horizontal="center" wrapText="1"/>
    </xf>
    <xf numFmtId="167" fontId="86" fillId="20" borderId="19" xfId="0" applyNumberFormat="1" applyFont="1" applyFill="1" applyBorder="1" applyAlignment="1">
      <alignment horizontal="center" vertical="center" wrapText="1"/>
    </xf>
    <xf numFmtId="0" fontId="67" fillId="20" borderId="59" xfId="0" applyFont="1" applyFill="1" applyBorder="1" applyAlignment="1">
      <alignment horizontal="center" vertical="center"/>
    </xf>
    <xf numFmtId="0" fontId="67" fillId="8" borderId="6" xfId="0" applyFont="1" applyFill="1" applyBorder="1" applyAlignment="1">
      <alignment vertical="center"/>
    </xf>
    <xf numFmtId="165" fontId="86" fillId="8" borderId="59" xfId="1" applyNumberFormat="1" applyFont="1" applyFill="1" applyBorder="1" applyAlignment="1">
      <alignment horizontal="center" wrapText="1"/>
    </xf>
    <xf numFmtId="0" fontId="67" fillId="6" borderId="62" xfId="0" applyFont="1" applyFill="1" applyBorder="1" applyAlignment="1">
      <alignment horizontal="center" vertical="center"/>
    </xf>
    <xf numFmtId="0" fontId="67" fillId="6" borderId="61" xfId="0" applyFont="1" applyFill="1" applyBorder="1" applyAlignment="1">
      <alignment vertical="center"/>
    </xf>
    <xf numFmtId="165" fontId="86" fillId="6" borderId="62" xfId="1" applyNumberFormat="1" applyFont="1" applyFill="1" applyBorder="1" applyAlignment="1">
      <alignment horizontal="center" wrapText="1"/>
    </xf>
    <xf numFmtId="0" fontId="4" fillId="6" borderId="0" xfId="0" applyFont="1" applyFill="1"/>
    <xf numFmtId="0" fontId="0" fillId="0" borderId="0" xfId="0" applyAlignment="1">
      <alignment horizontal="center"/>
    </xf>
    <xf numFmtId="0" fontId="91" fillId="2" borderId="11" xfId="0" applyFont="1" applyFill="1" applyBorder="1" applyAlignment="1">
      <alignment horizontal="center"/>
    </xf>
    <xf numFmtId="0" fontId="67" fillId="4" borderId="11" xfId="0" applyFont="1" applyFill="1" applyBorder="1" applyAlignment="1">
      <alignment horizontal="center"/>
    </xf>
    <xf numFmtId="0" fontId="67" fillId="3" borderId="11" xfId="0" applyFont="1" applyFill="1" applyBorder="1" applyAlignment="1">
      <alignment horizontal="center"/>
    </xf>
    <xf numFmtId="0" fontId="67" fillId="6" borderId="16" xfId="0" applyFont="1" applyFill="1" applyBorder="1" applyAlignment="1">
      <alignment horizontal="center" vertical="center"/>
    </xf>
    <xf numFmtId="0" fontId="67" fillId="8" borderId="18" xfId="0" applyFont="1" applyFill="1" applyBorder="1" applyAlignment="1">
      <alignment horizontal="center" vertical="center"/>
    </xf>
    <xf numFmtId="166" fontId="86" fillId="8" borderId="3" xfId="1" applyNumberFormat="1" applyFont="1" applyFill="1" applyBorder="1" applyAlignment="1">
      <alignment horizontal="center" vertical="center"/>
    </xf>
    <xf numFmtId="165" fontId="86" fillId="8" borderId="57" xfId="1" applyNumberFormat="1" applyFont="1" applyFill="1" applyBorder="1" applyAlignment="1">
      <alignment vertical="center"/>
    </xf>
    <xf numFmtId="167" fontId="86" fillId="8" borderId="53" xfId="0" applyNumberFormat="1" applyFont="1" applyFill="1" applyBorder="1" applyAlignment="1">
      <alignment horizontal="center" vertical="center"/>
    </xf>
    <xf numFmtId="167" fontId="86" fillId="8" borderId="11" xfId="0" applyNumberFormat="1" applyFont="1" applyFill="1" applyBorder="1" applyAlignment="1">
      <alignment horizontal="center" vertical="center" wrapText="1"/>
    </xf>
    <xf numFmtId="167" fontId="86" fillId="8" borderId="54" xfId="0" applyNumberFormat="1" applyFont="1" applyFill="1" applyBorder="1" applyAlignment="1">
      <alignment horizontal="center" vertical="center" wrapText="1"/>
    </xf>
    <xf numFmtId="0" fontId="67" fillId="6" borderId="18" xfId="0" applyFont="1" applyFill="1" applyBorder="1" applyAlignment="1">
      <alignment horizontal="center" vertical="center"/>
    </xf>
    <xf numFmtId="0" fontId="67" fillId="8" borderId="20" xfId="0" applyFont="1" applyFill="1" applyBorder="1" applyAlignment="1">
      <alignment horizontal="center" vertical="center"/>
    </xf>
    <xf numFmtId="166" fontId="86" fillId="8" borderId="61" xfId="1" applyNumberFormat="1" applyFont="1" applyFill="1" applyBorder="1" applyAlignment="1">
      <alignment horizontal="center" vertical="center"/>
    </xf>
    <xf numFmtId="165" fontId="86" fillId="8" borderId="62" xfId="1" applyNumberFormat="1" applyFont="1" applyFill="1" applyBorder="1" applyAlignment="1">
      <alignment vertical="center"/>
    </xf>
    <xf numFmtId="167" fontId="86" fillId="8" borderId="20" xfId="0" applyNumberFormat="1" applyFont="1" applyFill="1" applyBorder="1" applyAlignment="1">
      <alignment horizontal="center" vertical="center"/>
    </xf>
    <xf numFmtId="167" fontId="86" fillId="8" borderId="14" xfId="0" applyNumberFormat="1" applyFont="1" applyFill="1" applyBorder="1" applyAlignment="1">
      <alignment horizontal="center" vertical="center" wrapText="1"/>
    </xf>
    <xf numFmtId="167" fontId="86" fillId="8" borderId="21" xfId="0" applyNumberFormat="1" applyFont="1" applyFill="1" applyBorder="1" applyAlignment="1">
      <alignment horizontal="center" vertical="center" wrapText="1"/>
    </xf>
    <xf numFmtId="166" fontId="86" fillId="0" borderId="74" xfId="1" applyNumberFormat="1" applyFont="1" applyBorder="1" applyAlignment="1">
      <alignment horizontal="center" vertical="center"/>
    </xf>
    <xf numFmtId="165" fontId="86" fillId="0" borderId="17" xfId="1" applyNumberFormat="1" applyFont="1" applyBorder="1" applyAlignment="1">
      <alignment vertical="center"/>
    </xf>
    <xf numFmtId="167" fontId="86" fillId="0" borderId="15" xfId="0" applyNumberFormat="1" applyFont="1" applyBorder="1" applyAlignment="1">
      <alignment horizontal="center" vertical="center"/>
    </xf>
    <xf numFmtId="167" fontId="86" fillId="0" borderId="17" xfId="0" applyNumberFormat="1" applyFont="1" applyBorder="1" applyAlignment="1">
      <alignment horizontal="center" vertical="center"/>
    </xf>
    <xf numFmtId="166" fontId="86" fillId="8" borderId="4" xfId="1" applyNumberFormat="1" applyFont="1" applyFill="1" applyBorder="1" applyAlignment="1">
      <alignment horizontal="center" vertical="center"/>
    </xf>
    <xf numFmtId="165" fontId="86" fillId="8" borderId="19" xfId="1" applyNumberFormat="1" applyFont="1" applyFill="1" applyBorder="1" applyAlignment="1">
      <alignment vertical="center"/>
    </xf>
    <xf numFmtId="167" fontId="86" fillId="8" borderId="18" xfId="0" applyNumberFormat="1" applyFont="1" applyFill="1" applyBorder="1" applyAlignment="1">
      <alignment horizontal="center" vertical="center"/>
    </xf>
    <xf numFmtId="167" fontId="86" fillId="8" borderId="1" xfId="0" applyNumberFormat="1" applyFont="1" applyFill="1" applyBorder="1" applyAlignment="1">
      <alignment horizontal="center" vertical="center" wrapText="1"/>
    </xf>
    <xf numFmtId="167" fontId="86" fillId="8" borderId="19" xfId="0" applyNumberFormat="1" applyFont="1" applyFill="1" applyBorder="1" applyAlignment="1">
      <alignment horizontal="center" vertical="center" wrapText="1"/>
    </xf>
    <xf numFmtId="166" fontId="86" fillId="0" borderId="4" xfId="1" applyNumberFormat="1" applyFont="1" applyBorder="1" applyAlignment="1">
      <alignment horizontal="center" vertical="center"/>
    </xf>
    <xf numFmtId="165" fontId="86" fillId="0" borderId="19" xfId="1" applyNumberFormat="1" applyFont="1" applyBorder="1" applyAlignment="1">
      <alignment vertical="center"/>
    </xf>
    <xf numFmtId="165" fontId="86" fillId="0" borderId="19" xfId="1" applyNumberFormat="1" applyFont="1" applyBorder="1" applyAlignment="1">
      <alignment horizontal="center" vertical="center"/>
    </xf>
    <xf numFmtId="166" fontId="86" fillId="8" borderId="75" xfId="1" applyNumberFormat="1" applyFont="1" applyFill="1" applyBorder="1" applyAlignment="1">
      <alignment vertical="center"/>
    </xf>
    <xf numFmtId="165" fontId="86" fillId="8" borderId="21" xfId="1" applyNumberFormat="1" applyFont="1" applyFill="1" applyBorder="1" applyAlignment="1">
      <alignment vertical="center"/>
    </xf>
    <xf numFmtId="0" fontId="110" fillId="6" borderId="0" xfId="0" applyFont="1" applyFill="1"/>
    <xf numFmtId="0" fontId="111" fillId="6" borderId="0" xfId="0" applyFont="1" applyFill="1"/>
    <xf numFmtId="0" fontId="0" fillId="4" borderId="5" xfId="0" applyFill="1" applyBorder="1"/>
    <xf numFmtId="0" fontId="3" fillId="4" borderId="6" xfId="0" applyFont="1" applyFill="1" applyBorder="1"/>
    <xf numFmtId="0" fontId="0" fillId="4" borderId="4" xfId="0" applyFill="1" applyBorder="1"/>
    <xf numFmtId="0" fontId="67" fillId="8" borderId="59" xfId="0" applyFont="1" applyFill="1" applyBorder="1" applyAlignment="1">
      <alignment horizontal="center" vertical="center"/>
    </xf>
    <xf numFmtId="0" fontId="70" fillId="17" borderId="0" xfId="8" applyFont="1" applyFill="1" applyAlignment="1">
      <alignment horizontal="left" wrapText="1"/>
    </xf>
    <xf numFmtId="0" fontId="68" fillId="18" borderId="0" xfId="8" applyFont="1" applyFill="1" applyAlignment="1">
      <alignment horizontal="center" wrapText="1"/>
    </xf>
    <xf numFmtId="0" fontId="70" fillId="0" borderId="0" xfId="8" applyFont="1" applyAlignment="1">
      <alignment horizontal="left" wrapText="1"/>
    </xf>
    <xf numFmtId="0" fontId="71" fillId="0" borderId="0" xfId="8" applyFont="1" applyAlignment="1">
      <alignment horizontal="left" wrapText="1"/>
    </xf>
    <xf numFmtId="0" fontId="72" fillId="17" borderId="0" xfId="8" applyFont="1" applyFill="1" applyAlignment="1">
      <alignment horizontal="left" wrapText="1"/>
    </xf>
    <xf numFmtId="0" fontId="71" fillId="17" borderId="0" xfId="8" applyFont="1" applyFill="1" applyAlignment="1">
      <alignment horizontal="left" wrapText="1"/>
    </xf>
    <xf numFmtId="0" fontId="74" fillId="17" borderId="0" xfId="8" applyFont="1" applyFill="1" applyAlignment="1">
      <alignment horizontal="left" wrapText="1"/>
    </xf>
    <xf numFmtId="0" fontId="76" fillId="0" borderId="0" xfId="8" applyFont="1" applyAlignment="1">
      <alignment horizontal="center"/>
    </xf>
    <xf numFmtId="0" fontId="77" fillId="17" borderId="0" xfId="8" applyFont="1" applyFill="1" applyAlignment="1">
      <alignment horizontal="justify" vertical="top" wrapText="1"/>
    </xf>
    <xf numFmtId="0" fontId="76" fillId="19" borderId="0" xfId="8" applyFont="1" applyFill="1" applyAlignment="1">
      <alignment horizontal="left"/>
    </xf>
    <xf numFmtId="0" fontId="71" fillId="17" borderId="0" xfId="8" applyFont="1" applyFill="1" applyAlignment="1">
      <alignment horizontal="left"/>
    </xf>
    <xf numFmtId="0" fontId="79" fillId="8" borderId="0" xfId="8" applyFont="1" applyFill="1" applyAlignment="1">
      <alignment horizontal="center"/>
    </xf>
    <xf numFmtId="0" fontId="80" fillId="8" borderId="0" xfId="8" applyFont="1" applyFill="1" applyAlignment="1">
      <alignment horizontal="left" wrapText="1"/>
    </xf>
    <xf numFmtId="0" fontId="77" fillId="8" borderId="0" xfId="8" applyFont="1" applyFill="1" applyAlignment="1">
      <alignment horizontal="left" wrapText="1"/>
    </xf>
    <xf numFmtId="0" fontId="71" fillId="8" borderId="0" xfId="8" applyFont="1" applyFill="1" applyAlignment="1">
      <alignment horizontal="left" wrapText="1"/>
    </xf>
    <xf numFmtId="0" fontId="83" fillId="6" borderId="5" xfId="8" applyFont="1" applyFill="1" applyBorder="1" applyAlignment="1">
      <alignment horizontal="right"/>
    </xf>
    <xf numFmtId="0" fontId="83" fillId="6" borderId="6" xfId="8" applyFont="1" applyFill="1" applyBorder="1" applyAlignment="1">
      <alignment horizontal="right"/>
    </xf>
    <xf numFmtId="0" fontId="77" fillId="0" borderId="0" xfId="8" applyFont="1" applyAlignment="1">
      <alignment horizontal="left" wrapText="1"/>
    </xf>
    <xf numFmtId="0" fontId="64" fillId="14" borderId="29" xfId="9" applyFont="1" applyFill="1" applyBorder="1" applyAlignment="1">
      <alignment horizontal="center" vertical="center"/>
    </xf>
    <xf numFmtId="0" fontId="64" fillId="14" borderId="33" xfId="9" applyFont="1" applyFill="1" applyBorder="1" applyAlignment="1">
      <alignment horizontal="center" vertical="center"/>
    </xf>
    <xf numFmtId="0" fontId="64" fillId="14" borderId="37" xfId="9" applyFont="1" applyFill="1" applyBorder="1" applyAlignment="1">
      <alignment horizontal="center" vertical="center"/>
    </xf>
    <xf numFmtId="0" fontId="64" fillId="9" borderId="0" xfId="9" applyFont="1" applyFill="1" applyAlignment="1">
      <alignment horizontal="left" wrapText="1"/>
    </xf>
    <xf numFmtId="0" fontId="62" fillId="0" borderId="28" xfId="9" applyFont="1" applyBorder="1" applyAlignment="1">
      <alignment horizontal="center"/>
    </xf>
    <xf numFmtId="0" fontId="64" fillId="14" borderId="29" xfId="9" applyFont="1" applyFill="1" applyBorder="1" applyAlignment="1">
      <alignment horizontal="center" wrapText="1"/>
    </xf>
    <xf numFmtId="0" fontId="64" fillId="14" borderId="32" xfId="9" applyFont="1" applyFill="1" applyBorder="1" applyAlignment="1">
      <alignment horizontal="center" wrapText="1"/>
    </xf>
    <xf numFmtId="0" fontId="64" fillId="15" borderId="29" xfId="9" applyFont="1" applyFill="1" applyBorder="1" applyAlignment="1">
      <alignment horizontal="center" wrapText="1"/>
    </xf>
    <xf numFmtId="0" fontId="64" fillId="15" borderId="33" xfId="9" applyFont="1" applyFill="1" applyBorder="1" applyAlignment="1">
      <alignment horizontal="center" wrapText="1"/>
    </xf>
    <xf numFmtId="0" fontId="64" fillId="2" borderId="30" xfId="9" applyFont="1" applyFill="1" applyBorder="1" applyAlignment="1">
      <alignment horizontal="center"/>
    </xf>
    <xf numFmtId="0" fontId="64" fillId="2" borderId="31" xfId="9" applyFont="1" applyFill="1" applyBorder="1" applyAlignment="1">
      <alignment horizontal="center"/>
    </xf>
    <xf numFmtId="0" fontId="67" fillId="5" borderId="42" xfId="0" applyFont="1" applyFill="1" applyBorder="1" applyAlignment="1">
      <alignment horizontal="center" wrapText="1"/>
    </xf>
    <xf numFmtId="0" fontId="67" fillId="5" borderId="50" xfId="0" applyFont="1" applyFill="1" applyBorder="1" applyAlignment="1">
      <alignment horizontal="center" wrapText="1"/>
    </xf>
    <xf numFmtId="0" fontId="67" fillId="5" borderId="43"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67" fillId="5" borderId="44" xfId="0" applyFont="1" applyFill="1" applyBorder="1" applyAlignment="1">
      <alignment horizontal="center"/>
    </xf>
    <xf numFmtId="0" fontId="67" fillId="5" borderId="45" xfId="0" applyFont="1" applyFill="1" applyBorder="1" applyAlignment="1">
      <alignment horizontal="center"/>
    </xf>
    <xf numFmtId="0" fontId="67" fillId="5" borderId="43" xfId="0" applyFont="1" applyFill="1" applyBorder="1" applyAlignment="1">
      <alignment horizontal="center"/>
    </xf>
    <xf numFmtId="0" fontId="67" fillId="5" borderId="46" xfId="0" applyFont="1" applyFill="1" applyBorder="1" applyAlignment="1">
      <alignment horizontal="center" wrapText="1"/>
    </xf>
    <xf numFmtId="0" fontId="67" fillId="5" borderId="52" xfId="0" applyFont="1" applyFill="1" applyBorder="1" applyAlignment="1">
      <alignment horizontal="center" wrapText="1"/>
    </xf>
    <xf numFmtId="0" fontId="86" fillId="5" borderId="47" xfId="0" applyFont="1" applyFill="1" applyBorder="1" applyAlignment="1">
      <alignment horizontal="center"/>
    </xf>
    <xf numFmtId="0" fontId="86" fillId="5" borderId="48" xfId="0" applyFont="1" applyFill="1" applyBorder="1" applyAlignment="1">
      <alignment horizontal="center"/>
    </xf>
    <xf numFmtId="0" fontId="86" fillId="5" borderId="49" xfId="0" applyFont="1" applyFill="1" applyBorder="1" applyAlignment="1">
      <alignment horizontal="center"/>
    </xf>
    <xf numFmtId="0" fontId="84" fillId="5" borderId="0" xfId="0" applyFont="1" applyFill="1" applyAlignment="1">
      <alignment horizontal="center"/>
    </xf>
    <xf numFmtId="0" fontId="87" fillId="5" borderId="0" xfId="0" applyFont="1" applyFill="1" applyAlignment="1">
      <alignment horizontal="center" vertical="center"/>
    </xf>
    <xf numFmtId="0" fontId="88" fillId="6" borderId="0" xfId="0" applyFont="1" applyFill="1" applyAlignment="1">
      <alignment horizontal="center"/>
    </xf>
    <xf numFmtId="0" fontId="89" fillId="6" borderId="0" xfId="0" applyFont="1" applyFill="1" applyAlignment="1">
      <alignment horizontal="center"/>
    </xf>
    <xf numFmtId="0" fontId="2" fillId="6" borderId="0" xfId="0" applyFont="1" applyFill="1" applyAlignment="1">
      <alignment horizontal="left" wrapText="1"/>
    </xf>
    <xf numFmtId="0" fontId="4" fillId="6" borderId="0" xfId="0" applyFont="1" applyFill="1" applyAlignment="1">
      <alignment horizontal="left" vertical="center" wrapText="1"/>
    </xf>
    <xf numFmtId="0" fontId="7" fillId="6" borderId="0" xfId="0" applyFont="1" applyFill="1" applyAlignment="1">
      <alignment horizontal="left" vertical="center" wrapText="1"/>
    </xf>
    <xf numFmtId="0" fontId="92" fillId="8" borderId="5" xfId="0" applyFont="1" applyFill="1" applyBorder="1" applyAlignment="1">
      <alignment horizontal="center"/>
    </xf>
    <xf numFmtId="0" fontId="92" fillId="8" borderId="6" xfId="0" applyFont="1" applyFill="1" applyBorder="1" applyAlignment="1">
      <alignment horizontal="center"/>
    </xf>
    <xf numFmtId="0" fontId="92" fillId="8" borderId="4" xfId="0" applyFont="1" applyFill="1" applyBorder="1" applyAlignment="1">
      <alignment horizontal="center"/>
    </xf>
    <xf numFmtId="0" fontId="93" fillId="8" borderId="1" xfId="0" applyFont="1" applyFill="1" applyBorder="1" applyAlignment="1">
      <alignment horizontal="center"/>
    </xf>
    <xf numFmtId="0" fontId="95" fillId="8" borderId="1" xfId="0" applyFont="1" applyFill="1" applyBorder="1" applyAlignment="1">
      <alignment horizontal="center"/>
    </xf>
    <xf numFmtId="0" fontId="0" fillId="6" borderId="0" xfId="0" applyFill="1" applyAlignment="1">
      <alignment horizontal="right" vertical="center"/>
    </xf>
    <xf numFmtId="0" fontId="52" fillId="0" borderId="3" xfId="7" applyBorder="1" applyAlignment="1">
      <alignment horizontal="left" vertical="center"/>
    </xf>
    <xf numFmtId="0" fontId="3" fillId="4" borderId="5" xfId="0" applyFont="1" applyFill="1" applyBorder="1" applyAlignment="1">
      <alignment horizontal="center"/>
    </xf>
    <xf numFmtId="0" fontId="3" fillId="4" borderId="6" xfId="0" applyFont="1" applyFill="1" applyBorder="1" applyAlignment="1">
      <alignment horizontal="center"/>
    </xf>
    <xf numFmtId="0" fontId="3" fillId="4" borderId="4" xfId="0" applyFont="1" applyFill="1" applyBorder="1" applyAlignment="1">
      <alignment horizontal="center"/>
    </xf>
    <xf numFmtId="0" fontId="7" fillId="7" borderId="5" xfId="0" applyFont="1" applyFill="1" applyBorder="1" applyAlignment="1">
      <alignment horizontal="center" vertical="center"/>
    </xf>
    <xf numFmtId="0" fontId="7" fillId="7" borderId="4" xfId="0" applyFont="1" applyFill="1" applyBorder="1" applyAlignment="1">
      <alignment horizontal="center" vertical="center"/>
    </xf>
    <xf numFmtId="0" fontId="101" fillId="5" borderId="66" xfId="0" applyFont="1" applyFill="1" applyBorder="1" applyAlignment="1">
      <alignment horizontal="center" vertical="center" wrapText="1"/>
    </xf>
    <xf numFmtId="0" fontId="101" fillId="5" borderId="40" xfId="0" applyFont="1" applyFill="1" applyBorder="1" applyAlignment="1">
      <alignment horizontal="center" vertical="center" wrapText="1"/>
    </xf>
    <xf numFmtId="0" fontId="101" fillId="5" borderId="41" xfId="0" applyFont="1" applyFill="1" applyBorder="1" applyAlignment="1">
      <alignment horizontal="center" vertical="center" wrapText="1"/>
    </xf>
    <xf numFmtId="0" fontId="102" fillId="5" borderId="66" xfId="0" applyFont="1" applyFill="1" applyBorder="1" applyAlignment="1">
      <alignment horizontal="center" vertical="center" wrapText="1"/>
    </xf>
    <xf numFmtId="0" fontId="102" fillId="5" borderId="40" xfId="0" applyFont="1" applyFill="1" applyBorder="1" applyAlignment="1">
      <alignment horizontal="center" vertical="center" wrapText="1"/>
    </xf>
    <xf numFmtId="0" fontId="102" fillId="5" borderId="41" xfId="0" applyFont="1" applyFill="1" applyBorder="1" applyAlignment="1">
      <alignment horizontal="center" vertical="center" wrapText="1"/>
    </xf>
    <xf numFmtId="0" fontId="103" fillId="5" borderId="67" xfId="0" applyFont="1" applyFill="1" applyBorder="1" applyAlignment="1">
      <alignment horizontal="center" vertical="center" wrapText="1"/>
    </xf>
    <xf numFmtId="0" fontId="103" fillId="5" borderId="45" xfId="0" applyFont="1" applyFill="1" applyBorder="1" applyAlignment="1">
      <alignment horizontal="center" vertical="center" wrapText="1"/>
    </xf>
    <xf numFmtId="0" fontId="103" fillId="5" borderId="63" xfId="0" applyFont="1" applyFill="1" applyBorder="1" applyAlignment="1">
      <alignment horizontal="center" vertical="center" wrapText="1"/>
    </xf>
    <xf numFmtId="0" fontId="104" fillId="5" borderId="66" xfId="0" applyFont="1" applyFill="1" applyBorder="1" applyAlignment="1">
      <alignment horizontal="center" vertical="center" wrapText="1"/>
    </xf>
    <xf numFmtId="0" fontId="104" fillId="5" borderId="41" xfId="0" applyFont="1" applyFill="1" applyBorder="1" applyAlignment="1">
      <alignment horizontal="center" vertical="center" wrapText="1"/>
    </xf>
    <xf numFmtId="0" fontId="104" fillId="5" borderId="67" xfId="0" applyFont="1" applyFill="1" applyBorder="1" applyAlignment="1">
      <alignment horizontal="center" vertical="center" wrapText="1"/>
    </xf>
    <xf numFmtId="0" fontId="104" fillId="5" borderId="45" xfId="0" applyFont="1" applyFill="1" applyBorder="1" applyAlignment="1">
      <alignment horizontal="center" vertical="center" wrapText="1"/>
    </xf>
    <xf numFmtId="0" fontId="104" fillId="5" borderId="63" xfId="0" applyFont="1" applyFill="1" applyBorder="1" applyAlignment="1">
      <alignment horizontal="center" vertical="center" wrapText="1"/>
    </xf>
    <xf numFmtId="0" fontId="4" fillId="6" borderId="0" xfId="0" applyFont="1" applyFill="1" applyAlignment="1">
      <alignment horizontal="center"/>
    </xf>
    <xf numFmtId="0" fontId="86" fillId="6" borderId="16" xfId="0" applyFont="1" applyFill="1" applyBorder="1" applyAlignment="1">
      <alignment horizontal="center"/>
    </xf>
    <xf numFmtId="0" fontId="86" fillId="6" borderId="15" xfId="0" applyFont="1" applyFill="1" applyBorder="1" applyAlignment="1">
      <alignment horizontal="center"/>
    </xf>
    <xf numFmtId="165" fontId="105" fillId="6" borderId="48" xfId="1" applyNumberFormat="1" applyFont="1" applyFill="1" applyBorder="1" applyAlignment="1">
      <alignment horizontal="center" wrapText="1"/>
    </xf>
    <xf numFmtId="5" fontId="104" fillId="7" borderId="67" xfId="2" applyNumberFormat="1" applyFont="1" applyFill="1" applyBorder="1" applyAlignment="1" applyProtection="1">
      <alignment horizontal="center" vertical="center" wrapText="1"/>
      <protection locked="0"/>
    </xf>
    <xf numFmtId="5" fontId="104" fillId="7" borderId="63" xfId="2" applyNumberFormat="1" applyFont="1" applyFill="1" applyBorder="1" applyAlignment="1" applyProtection="1">
      <alignment horizontal="center" vertical="center" wrapText="1"/>
      <protection locked="0"/>
    </xf>
    <xf numFmtId="5" fontId="104" fillId="7" borderId="68" xfId="2" applyNumberFormat="1" applyFont="1" applyFill="1" applyBorder="1" applyAlignment="1" applyProtection="1">
      <alignment horizontal="center" vertical="center" wrapText="1"/>
      <protection locked="0"/>
    </xf>
    <xf numFmtId="5" fontId="104" fillId="7" borderId="69" xfId="2" applyNumberFormat="1" applyFont="1" applyFill="1" applyBorder="1" applyAlignment="1" applyProtection="1">
      <alignment horizontal="center" vertical="center" wrapText="1"/>
      <protection locked="0"/>
    </xf>
    <xf numFmtId="5" fontId="104" fillId="7" borderId="71" xfId="2" applyNumberFormat="1" applyFont="1" applyFill="1" applyBorder="1" applyAlignment="1" applyProtection="1">
      <alignment horizontal="center" vertical="center" wrapText="1"/>
      <protection locked="0"/>
    </xf>
    <xf numFmtId="5" fontId="104" fillId="7" borderId="52" xfId="2" applyNumberFormat="1" applyFont="1" applyFill="1" applyBorder="1" applyAlignment="1" applyProtection="1">
      <alignment horizontal="center" vertical="center" wrapText="1"/>
      <protection locked="0"/>
    </xf>
    <xf numFmtId="165" fontId="106" fillId="6" borderId="47" xfId="1" applyNumberFormat="1" applyFont="1" applyFill="1" applyBorder="1" applyAlignment="1">
      <alignment horizontal="center" wrapText="1"/>
    </xf>
    <xf numFmtId="165" fontId="106" fillId="6" borderId="48" xfId="1" applyNumberFormat="1" applyFont="1" applyFill="1" applyBorder="1" applyAlignment="1">
      <alignment horizontal="center" wrapText="1"/>
    </xf>
    <xf numFmtId="0" fontId="86" fillId="20" borderId="18" xfId="0" applyFont="1" applyFill="1" applyBorder="1" applyAlignment="1">
      <alignment horizontal="center"/>
    </xf>
    <xf numFmtId="0" fontId="86" fillId="20" borderId="1" xfId="0" applyFont="1" applyFill="1" applyBorder="1" applyAlignment="1">
      <alignment horizontal="center"/>
    </xf>
    <xf numFmtId="165" fontId="105" fillId="20" borderId="6" xfId="1" applyNumberFormat="1" applyFont="1" applyFill="1" applyBorder="1" applyAlignment="1">
      <alignment horizontal="center" wrapText="1"/>
    </xf>
    <xf numFmtId="165" fontId="106" fillId="8" borderId="70" xfId="1" applyNumberFormat="1" applyFont="1" applyFill="1" applyBorder="1" applyAlignment="1">
      <alignment horizontal="center" wrapText="1"/>
    </xf>
    <xf numFmtId="165" fontId="106" fillId="8" borderId="6" xfId="1" applyNumberFormat="1" applyFont="1" applyFill="1" applyBorder="1" applyAlignment="1">
      <alignment horizontal="center" wrapText="1"/>
    </xf>
    <xf numFmtId="0" fontId="86" fillId="6" borderId="20" xfId="0" applyFont="1" applyFill="1" applyBorder="1" applyAlignment="1">
      <alignment horizontal="center"/>
    </xf>
    <xf numFmtId="0" fontId="86" fillId="6" borderId="14" xfId="0" applyFont="1" applyFill="1" applyBorder="1" applyAlignment="1">
      <alignment horizontal="center"/>
    </xf>
    <xf numFmtId="165" fontId="105" fillId="6" borderId="61" xfId="1" applyNumberFormat="1" applyFont="1" applyFill="1" applyBorder="1" applyAlignment="1">
      <alignment horizontal="center" wrapText="1"/>
    </xf>
    <xf numFmtId="165" fontId="106" fillId="6" borderId="72" xfId="1" applyNumberFormat="1" applyFont="1" applyFill="1" applyBorder="1" applyAlignment="1">
      <alignment horizontal="center" wrapText="1"/>
    </xf>
    <xf numFmtId="165" fontId="106" fillId="6" borderId="61" xfId="1" applyNumberFormat="1" applyFont="1" applyFill="1" applyBorder="1" applyAlignment="1">
      <alignment horizontal="center" wrapText="1"/>
    </xf>
    <xf numFmtId="0" fontId="67" fillId="5" borderId="73" xfId="0" applyFont="1" applyFill="1" applyBorder="1" applyAlignment="1">
      <alignment horizontal="center" wrapText="1"/>
    </xf>
    <xf numFmtId="0" fontId="67" fillId="5" borderId="0" xfId="0" applyFont="1" applyFill="1" applyAlignment="1">
      <alignment horizontal="center" vertical="center" wrapText="1"/>
    </xf>
    <xf numFmtId="0" fontId="67" fillId="5" borderId="69" xfId="0" applyFont="1" applyFill="1" applyBorder="1" applyAlignment="1">
      <alignment horizontal="center" wrapText="1"/>
    </xf>
    <xf numFmtId="0" fontId="107" fillId="6" borderId="0" xfId="0" applyFont="1" applyFill="1" applyAlignment="1">
      <alignment horizontal="center"/>
    </xf>
    <xf numFmtId="0" fontId="103" fillId="6" borderId="0" xfId="0" applyFont="1" applyFill="1" applyAlignment="1">
      <alignment horizontal="left" wrapText="1"/>
    </xf>
    <xf numFmtId="0" fontId="52" fillId="0" borderId="0" xfId="7" applyAlignment="1">
      <alignment horizontal="right" vertical="center"/>
    </xf>
    <xf numFmtId="0" fontId="93" fillId="6" borderId="1" xfId="0" applyFont="1" applyFill="1" applyBorder="1" applyAlignment="1">
      <alignment horizontal="center"/>
    </xf>
    <xf numFmtId="0" fontId="95" fillId="6" borderId="5" xfId="0" applyFont="1" applyFill="1" applyBorder="1" applyAlignment="1">
      <alignment horizontal="center"/>
    </xf>
    <xf numFmtId="0" fontId="95" fillId="6" borderId="6" xfId="0" applyFont="1" applyFill="1" applyBorder="1" applyAlignment="1">
      <alignment horizontal="center"/>
    </xf>
    <xf numFmtId="0" fontId="95" fillId="6" borderId="4" xfId="0" applyFont="1" applyFill="1" applyBorder="1" applyAlignment="1">
      <alignment horizontal="center"/>
    </xf>
    <xf numFmtId="0" fontId="96" fillId="6" borderId="0" xfId="0" applyFont="1" applyFill="1" applyAlignment="1">
      <alignment horizontal="center"/>
    </xf>
    <xf numFmtId="0" fontId="4" fillId="6" borderId="0" xfId="0" applyFont="1" applyFill="1" applyAlignment="1">
      <alignment horizontal="center" wrapText="1"/>
    </xf>
    <xf numFmtId="0" fontId="109" fillId="8" borderId="5" xfId="0" applyFont="1" applyFill="1" applyBorder="1" applyAlignment="1">
      <alignment horizontal="center"/>
    </xf>
    <xf numFmtId="0" fontId="109" fillId="8" borderId="6" xfId="0" applyFont="1" applyFill="1" applyBorder="1" applyAlignment="1">
      <alignment horizontal="center"/>
    </xf>
    <xf numFmtId="0" fontId="109" fillId="8" borderId="4" xfId="0" applyFont="1" applyFill="1" applyBorder="1" applyAlignment="1">
      <alignment horizontal="center"/>
    </xf>
    <xf numFmtId="0" fontId="95" fillId="8" borderId="5" xfId="0" applyFont="1" applyFill="1" applyBorder="1" applyAlignment="1">
      <alignment horizontal="center"/>
    </xf>
    <xf numFmtId="0" fontId="95" fillId="8" borderId="6" xfId="0" applyFont="1" applyFill="1" applyBorder="1" applyAlignment="1">
      <alignment horizontal="center"/>
    </xf>
    <xf numFmtId="0" fontId="95" fillId="8" borderId="4" xfId="0" applyFont="1" applyFill="1" applyBorder="1" applyAlignment="1">
      <alignment horizontal="center"/>
    </xf>
    <xf numFmtId="0" fontId="112" fillId="6" borderId="0" xfId="0" applyFont="1" applyFill="1" applyAlignment="1">
      <alignment horizontal="center"/>
    </xf>
    <xf numFmtId="0" fontId="103" fillId="5" borderId="66" xfId="0" applyFont="1" applyFill="1" applyBorder="1" applyAlignment="1">
      <alignment horizontal="center" vertical="center" wrapText="1"/>
    </xf>
    <xf numFmtId="0" fontId="103" fillId="5" borderId="40" xfId="0" applyFont="1" applyFill="1" applyBorder="1" applyAlignment="1">
      <alignment horizontal="center" vertical="center" wrapText="1"/>
    </xf>
    <xf numFmtId="0" fontId="103" fillId="5" borderId="41" xfId="0" applyFont="1" applyFill="1" applyBorder="1" applyAlignment="1">
      <alignment horizontal="center" vertical="center" wrapText="1"/>
    </xf>
    <xf numFmtId="0" fontId="104" fillId="5" borderId="40" xfId="0" applyFont="1" applyFill="1" applyBorder="1" applyAlignment="1">
      <alignment horizontal="center" vertical="center" wrapText="1"/>
    </xf>
    <xf numFmtId="0" fontId="86" fillId="8" borderId="18" xfId="0" applyFont="1" applyFill="1" applyBorder="1" applyAlignment="1">
      <alignment horizontal="center"/>
    </xf>
    <xf numFmtId="0" fontId="86" fillId="8" borderId="1" xfId="0" applyFont="1" applyFill="1" applyBorder="1" applyAlignment="1">
      <alignment horizontal="center"/>
    </xf>
    <xf numFmtId="165" fontId="105" fillId="8" borderId="6" xfId="1" applyNumberFormat="1" applyFont="1" applyFill="1" applyBorder="1" applyAlignment="1">
      <alignment horizontal="center" wrapText="1"/>
    </xf>
    <xf numFmtId="0" fontId="11" fillId="5" borderId="5" xfId="0" applyFont="1" applyFill="1" applyBorder="1" applyAlignment="1">
      <alignment horizontal="center" vertical="center" wrapText="1"/>
    </xf>
    <xf numFmtId="0" fontId="11" fillId="5" borderId="6" xfId="0" applyFont="1" applyFill="1" applyBorder="1" applyAlignment="1">
      <alignment horizontal="center" vertical="center" wrapText="1"/>
    </xf>
    <xf numFmtId="0" fontId="11" fillId="5" borderId="4" xfId="0" applyFont="1" applyFill="1" applyBorder="1" applyAlignment="1">
      <alignment horizontal="center" vertical="center" wrapText="1"/>
    </xf>
    <xf numFmtId="0" fontId="11" fillId="8" borderId="5"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4" xfId="0" applyFont="1" applyFill="1" applyBorder="1" applyAlignment="1">
      <alignment horizontal="center" vertical="center" wrapText="1"/>
    </xf>
    <xf numFmtId="0" fontId="11" fillId="6" borderId="5"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38" fillId="6" borderId="0" xfId="0" applyFont="1" applyFill="1" applyBorder="1" applyAlignment="1">
      <alignment horizontal="left"/>
    </xf>
    <xf numFmtId="0" fontId="37" fillId="5" borderId="1" xfId="0" applyFont="1" applyFill="1" applyBorder="1" applyAlignment="1">
      <alignment horizontal="center" vertical="center"/>
    </xf>
    <xf numFmtId="0" fontId="35" fillId="5" borderId="1" xfId="0" applyFont="1" applyFill="1" applyBorder="1" applyAlignment="1">
      <alignment horizontal="center"/>
    </xf>
    <xf numFmtId="0" fontId="33" fillId="4" borderId="5" xfId="0" applyFont="1" applyFill="1" applyBorder="1" applyAlignment="1">
      <alignment horizontal="center"/>
    </xf>
    <xf numFmtId="0" fontId="33" fillId="4" borderId="6" xfId="0" applyFont="1" applyFill="1" applyBorder="1" applyAlignment="1">
      <alignment horizontal="center"/>
    </xf>
    <xf numFmtId="0" fontId="44" fillId="6" borderId="0" xfId="0" applyFont="1" applyFill="1" applyBorder="1" applyAlignment="1">
      <alignment horizontal="center"/>
    </xf>
    <xf numFmtId="0" fontId="31" fillId="6" borderId="0" xfId="0" applyFont="1" applyFill="1" applyBorder="1" applyAlignment="1">
      <alignment horizontal="left"/>
    </xf>
    <xf numFmtId="0" fontId="27" fillId="5" borderId="0" xfId="0" applyFont="1" applyFill="1" applyBorder="1" applyAlignment="1">
      <alignment horizontal="left" vertical="center" wrapText="1"/>
    </xf>
    <xf numFmtId="0" fontId="25" fillId="4" borderId="5" xfId="0" applyFont="1" applyFill="1" applyBorder="1" applyAlignment="1">
      <alignment horizontal="center"/>
    </xf>
    <xf numFmtId="0" fontId="25" fillId="4" borderId="6" xfId="0" applyFont="1" applyFill="1" applyBorder="1" applyAlignment="1">
      <alignment horizontal="center"/>
    </xf>
    <xf numFmtId="0" fontId="25" fillId="4" borderId="4" xfId="0" applyFont="1" applyFill="1" applyBorder="1" applyAlignment="1">
      <alignment horizontal="center"/>
    </xf>
    <xf numFmtId="0" fontId="26" fillId="6" borderId="3" xfId="0" applyFont="1" applyFill="1" applyBorder="1" applyAlignment="1">
      <alignment horizontal="center" vertical="center"/>
    </xf>
    <xf numFmtId="0" fontId="16" fillId="7" borderId="3" xfId="0" applyFont="1" applyFill="1" applyBorder="1" applyAlignment="1" applyProtection="1">
      <alignment horizontal="center" vertical="center"/>
      <protection locked="0" hidden="1"/>
    </xf>
    <xf numFmtId="167" fontId="39" fillId="9" borderId="1" xfId="0" applyNumberFormat="1" applyFont="1" applyFill="1" applyBorder="1" applyAlignment="1">
      <alignment horizontal="right" vertical="center" wrapText="1"/>
    </xf>
    <xf numFmtId="167" fontId="46" fillId="9" borderId="1" xfId="0" applyNumberFormat="1" applyFont="1" applyFill="1" applyBorder="1" applyAlignment="1">
      <alignment horizontal="center" vertical="center" wrapText="1"/>
    </xf>
    <xf numFmtId="0" fontId="49" fillId="5" borderId="1" xfId="0" applyFont="1" applyFill="1" applyBorder="1" applyAlignment="1">
      <alignment horizontal="center"/>
    </xf>
    <xf numFmtId="0" fontId="25" fillId="6" borderId="0" xfId="0" applyFont="1" applyFill="1" applyBorder="1" applyAlignment="1">
      <alignment horizontal="center" vertical="center" wrapText="1"/>
    </xf>
    <xf numFmtId="0" fontId="27" fillId="6" borderId="0" xfId="0" applyFont="1" applyFill="1" applyBorder="1" applyAlignment="1">
      <alignment horizontal="left" vertical="center" wrapText="1"/>
    </xf>
    <xf numFmtId="0" fontId="54" fillId="6" borderId="0" xfId="0" applyFont="1" applyFill="1" applyBorder="1" applyAlignment="1">
      <alignment horizontal="left" vertical="center"/>
    </xf>
    <xf numFmtId="0" fontId="25" fillId="4" borderId="1" xfId="0" applyFont="1" applyFill="1" applyBorder="1" applyAlignment="1">
      <alignment horizontal="center"/>
    </xf>
    <xf numFmtId="0" fontId="45" fillId="6" borderId="6" xfId="0" applyFont="1" applyFill="1" applyBorder="1" applyAlignment="1">
      <alignment horizontal="center" vertical="center" wrapText="1"/>
    </xf>
    <xf numFmtId="0" fontId="45" fillId="6" borderId="4" xfId="0" applyFont="1" applyFill="1" applyBorder="1" applyAlignment="1">
      <alignment horizontal="center" vertical="center" wrapText="1"/>
    </xf>
    <xf numFmtId="3" fontId="22" fillId="6" borderId="1" xfId="0" applyNumberFormat="1" applyFont="1" applyFill="1" applyBorder="1" applyAlignment="1">
      <alignment horizontal="center" vertical="center"/>
    </xf>
    <xf numFmtId="1" fontId="22" fillId="6" borderId="1" xfId="2" applyNumberFormat="1" applyFont="1" applyFill="1" applyBorder="1" applyAlignment="1">
      <alignment horizontal="center" vertical="center"/>
    </xf>
    <xf numFmtId="168" fontId="14" fillId="6" borderId="1" xfId="0" applyNumberFormat="1" applyFont="1" applyFill="1" applyBorder="1" applyAlignment="1">
      <alignment horizontal="center" vertical="center"/>
    </xf>
    <xf numFmtId="0" fontId="14" fillId="6" borderId="5" xfId="0" applyFont="1" applyFill="1" applyBorder="1" applyAlignment="1">
      <alignment horizontal="center" vertical="center" wrapText="1"/>
    </xf>
    <xf numFmtId="0" fontId="44" fillId="6" borderId="0" xfId="0" applyFont="1" applyFill="1" applyBorder="1" applyAlignment="1">
      <alignment horizontal="left" vertical="center" wrapText="1"/>
    </xf>
    <xf numFmtId="0" fontId="41" fillId="8" borderId="1" xfId="0" applyFont="1" applyFill="1" applyBorder="1" applyAlignment="1">
      <alignment horizontal="center" vertical="center"/>
    </xf>
    <xf numFmtId="0" fontId="39" fillId="9" borderId="1" xfId="0" applyFont="1" applyFill="1" applyBorder="1" applyAlignment="1">
      <alignment horizontal="center" vertical="center"/>
    </xf>
    <xf numFmtId="0" fontId="45" fillId="0" borderId="0"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0" fillId="6" borderId="6" xfId="0" applyFill="1" applyBorder="1" applyAlignment="1">
      <alignment horizontal="right"/>
    </xf>
    <xf numFmtId="0" fontId="24" fillId="8" borderId="5" xfId="0" applyFont="1" applyFill="1" applyBorder="1" applyAlignment="1">
      <alignment horizontal="center" vertical="center" wrapText="1"/>
    </xf>
    <xf numFmtId="0" fontId="24" fillId="8" borderId="6" xfId="0" applyFont="1" applyFill="1" applyBorder="1" applyAlignment="1">
      <alignment horizontal="center" vertical="center" wrapText="1"/>
    </xf>
    <xf numFmtId="0" fontId="24" fillId="8" borderId="4"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10" xfId="0" applyFont="1" applyFill="1" applyBorder="1" applyAlignment="1">
      <alignment horizontal="center" vertical="center" wrapText="1"/>
    </xf>
    <xf numFmtId="0" fontId="16" fillId="8" borderId="1" xfId="0" applyFont="1" applyFill="1" applyBorder="1" applyAlignment="1">
      <alignment horizontal="center" vertical="center" wrapText="1"/>
    </xf>
    <xf numFmtId="166" fontId="22" fillId="8" borderId="1" xfId="1" applyNumberFormat="1" applyFont="1" applyFill="1" applyBorder="1" applyAlignment="1">
      <alignment horizontal="center" vertical="center"/>
    </xf>
    <xf numFmtId="3" fontId="22" fillId="8" borderId="1" xfId="0" applyNumberFormat="1" applyFont="1" applyFill="1" applyBorder="1" applyAlignment="1">
      <alignment horizontal="center" vertical="center"/>
    </xf>
    <xf numFmtId="1" fontId="22" fillId="8" borderId="1" xfId="2" applyNumberFormat="1" applyFont="1" applyFill="1" applyBorder="1" applyAlignment="1">
      <alignment horizontal="center" vertical="center"/>
    </xf>
    <xf numFmtId="168" fontId="14" fillId="8" borderId="1" xfId="0" applyNumberFormat="1" applyFont="1" applyFill="1" applyBorder="1" applyAlignment="1">
      <alignment horizontal="center" vertical="center"/>
    </xf>
    <xf numFmtId="0" fontId="14" fillId="8" borderId="5"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6" fillId="6" borderId="1" xfId="0" applyFont="1" applyFill="1" applyBorder="1" applyAlignment="1">
      <alignment horizontal="center" vertical="center" wrapText="1"/>
    </xf>
    <xf numFmtId="166" fontId="22" fillId="6" borderId="1" xfId="1" applyNumberFormat="1" applyFont="1" applyFill="1" applyBorder="1" applyAlignment="1">
      <alignment horizontal="center" vertical="center"/>
    </xf>
    <xf numFmtId="0" fontId="18" fillId="8" borderId="2" xfId="0" applyFont="1" applyFill="1" applyBorder="1" applyAlignment="1">
      <alignment horizontal="center" vertical="center" wrapText="1"/>
    </xf>
    <xf numFmtId="0" fontId="18" fillId="8" borderId="10" xfId="0" applyFont="1" applyFill="1" applyBorder="1" applyAlignment="1">
      <alignment horizontal="center" vertical="center" wrapText="1"/>
    </xf>
    <xf numFmtId="0" fontId="18" fillId="8" borderId="12" xfId="0" applyFont="1" applyFill="1" applyBorder="1" applyAlignment="1">
      <alignment horizontal="center" vertical="center" wrapText="1"/>
    </xf>
    <xf numFmtId="0" fontId="18" fillId="8" borderId="13"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47" fillId="5" borderId="0" xfId="0" applyFont="1" applyFill="1" applyBorder="1" applyAlignment="1">
      <alignment horizontal="center" wrapText="1"/>
    </xf>
    <xf numFmtId="0" fontId="9" fillId="6" borderId="0" xfId="0" applyFont="1" applyFill="1" applyBorder="1" applyAlignment="1">
      <alignment horizontal="center"/>
    </xf>
    <xf numFmtId="0" fontId="11" fillId="8" borderId="0" xfId="0" applyFont="1" applyFill="1" applyBorder="1" applyAlignment="1">
      <alignment horizontal="left" vertical="center" wrapText="1"/>
    </xf>
    <xf numFmtId="0" fontId="16" fillId="5" borderId="1"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9" fillId="5" borderId="12"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23" fillId="5" borderId="12" xfId="0" applyFont="1" applyFill="1" applyBorder="1" applyAlignment="1">
      <alignment horizontal="center" vertical="center" wrapText="1"/>
    </xf>
    <xf numFmtId="0" fontId="23" fillId="5" borderId="3" xfId="0" applyFont="1" applyFill="1" applyBorder="1" applyAlignment="1">
      <alignment horizontal="center" vertical="center" wrapText="1"/>
    </xf>
    <xf numFmtId="0" fontId="23" fillId="5" borderId="13"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9" fillId="8" borderId="5" xfId="0" applyFont="1" applyFill="1" applyBorder="1" applyAlignment="1">
      <alignment horizontal="center" vertical="center" wrapText="1"/>
    </xf>
    <xf numFmtId="0" fontId="29" fillId="8" borderId="6" xfId="0" applyFont="1" applyFill="1" applyBorder="1" applyAlignment="1">
      <alignment horizontal="center" vertical="center" wrapText="1"/>
    </xf>
    <xf numFmtId="0" fontId="29" fillId="8" borderId="4" xfId="0" applyFont="1" applyFill="1" applyBorder="1" applyAlignment="1">
      <alignment horizontal="center" vertical="center" wrapText="1"/>
    </xf>
    <xf numFmtId="0" fontId="28" fillId="8" borderId="5" xfId="0" applyFont="1" applyFill="1" applyBorder="1" applyAlignment="1">
      <alignment horizontal="center" vertical="center" wrapText="1"/>
    </xf>
    <xf numFmtId="0" fontId="28" fillId="8" borderId="6" xfId="0" applyFont="1" applyFill="1" applyBorder="1" applyAlignment="1">
      <alignment horizontal="center" vertical="center" wrapText="1"/>
    </xf>
    <xf numFmtId="0" fontId="28" fillId="8" borderId="4" xfId="0" applyFont="1" applyFill="1" applyBorder="1" applyAlignment="1">
      <alignment horizontal="center" vertical="center" wrapText="1"/>
    </xf>
    <xf numFmtId="0" fontId="39" fillId="9" borderId="5" xfId="0" applyFont="1" applyFill="1" applyBorder="1" applyAlignment="1">
      <alignment horizontal="center" vertical="center" wrapText="1"/>
    </xf>
    <xf numFmtId="0" fontId="39" fillId="9" borderId="6" xfId="0" applyFont="1" applyFill="1" applyBorder="1" applyAlignment="1">
      <alignment horizontal="center" vertical="center" wrapText="1"/>
    </xf>
    <xf numFmtId="0" fontId="25" fillId="7" borderId="5" xfId="0" applyFont="1" applyFill="1" applyBorder="1" applyAlignment="1" applyProtection="1">
      <alignment horizontal="center"/>
      <protection locked="0" hidden="1"/>
    </xf>
    <xf numFmtId="0" fontId="25" fillId="7" borderId="6" xfId="0" applyFont="1" applyFill="1" applyBorder="1" applyAlignment="1" applyProtection="1">
      <alignment horizontal="center"/>
      <protection locked="0" hidden="1"/>
    </xf>
    <xf numFmtId="0" fontId="25" fillId="7" borderId="4" xfId="0" applyFont="1" applyFill="1" applyBorder="1" applyAlignment="1" applyProtection="1">
      <alignment horizontal="center"/>
      <protection locked="0" hidden="1"/>
    </xf>
    <xf numFmtId="4" fontId="14" fillId="6" borderId="1" xfId="0" applyNumberFormat="1" applyFont="1" applyFill="1" applyBorder="1" applyAlignment="1">
      <alignment horizontal="center" vertical="center"/>
    </xf>
    <xf numFmtId="0" fontId="14" fillId="6" borderId="1" xfId="0" applyFont="1" applyFill="1" applyBorder="1" applyAlignment="1">
      <alignment horizontal="center" vertical="center"/>
    </xf>
    <xf numFmtId="0" fontId="57" fillId="8" borderId="12" xfId="0" applyFont="1" applyFill="1" applyBorder="1" applyAlignment="1">
      <alignment horizontal="center" vertical="center" wrapText="1"/>
    </xf>
    <xf numFmtId="0" fontId="57" fillId="8" borderId="13" xfId="0" applyFont="1" applyFill="1" applyBorder="1" applyAlignment="1">
      <alignment horizontal="center" vertical="center" wrapText="1"/>
    </xf>
    <xf numFmtId="0" fontId="57" fillId="8" borderId="2" xfId="0" applyFont="1" applyFill="1" applyBorder="1" applyAlignment="1">
      <alignment horizontal="center" vertical="center" wrapText="1"/>
    </xf>
    <xf numFmtId="0" fontId="57" fillId="8" borderId="10" xfId="0" applyFont="1" applyFill="1" applyBorder="1" applyAlignment="1">
      <alignment horizontal="center" vertical="center" wrapText="1"/>
    </xf>
    <xf numFmtId="0" fontId="57" fillId="8" borderId="7" xfId="0" applyFont="1" applyFill="1" applyBorder="1" applyAlignment="1">
      <alignment horizontal="center" vertical="center" wrapText="1"/>
    </xf>
    <xf numFmtId="0" fontId="57" fillId="8" borderId="9"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13" xfId="0" applyFont="1" applyFill="1" applyBorder="1" applyAlignment="1">
      <alignment horizontal="center" vertical="center" wrapText="1"/>
    </xf>
    <xf numFmtId="0" fontId="18" fillId="8" borderId="7" xfId="0" applyFont="1" applyFill="1" applyBorder="1" applyAlignment="1">
      <alignment horizontal="center" vertical="center" wrapText="1"/>
    </xf>
    <xf numFmtId="0" fontId="18" fillId="8" borderId="9" xfId="0" applyFont="1" applyFill="1" applyBorder="1" applyAlignment="1">
      <alignment horizontal="center" vertical="center" wrapText="1"/>
    </xf>
    <xf numFmtId="4" fontId="14" fillId="8" borderId="1" xfId="0" applyNumberFormat="1" applyFont="1" applyFill="1" applyBorder="1" applyAlignment="1">
      <alignment horizontal="center" vertical="center"/>
    </xf>
    <xf numFmtId="0" fontId="14" fillId="8" borderId="1" xfId="0" applyFont="1" applyFill="1" applyBorder="1" applyAlignment="1">
      <alignment horizontal="center" vertical="center"/>
    </xf>
    <xf numFmtId="0" fontId="13" fillId="8" borderId="0" xfId="0" applyFont="1" applyFill="1" applyBorder="1" applyAlignment="1">
      <alignment horizontal="left" vertical="center" wrapText="1"/>
    </xf>
    <xf numFmtId="0" fontId="4" fillId="6" borderId="0" xfId="0" applyFont="1" applyFill="1" applyBorder="1" applyAlignment="1">
      <alignment horizontal="left" vertical="center" wrapText="1"/>
    </xf>
    <xf numFmtId="4" fontId="14" fillId="6" borderId="1" xfId="0" applyNumberFormat="1" applyFont="1" applyFill="1" applyBorder="1" applyAlignment="1">
      <alignment horizontal="center" vertical="center" wrapText="1"/>
    </xf>
    <xf numFmtId="0" fontId="14" fillId="6" borderId="1" xfId="0" applyFont="1" applyFill="1" applyBorder="1" applyAlignment="1">
      <alignment horizontal="center" vertical="center" wrapText="1"/>
    </xf>
    <xf numFmtId="4" fontId="14" fillId="8" borderId="1" xfId="0" applyNumberFormat="1" applyFont="1" applyFill="1" applyBorder="1" applyAlignment="1">
      <alignment horizontal="center" vertical="center" wrapText="1"/>
    </xf>
    <xf numFmtId="0" fontId="14" fillId="8" borderId="1" xfId="0" applyFont="1" applyFill="1" applyBorder="1" applyAlignment="1">
      <alignment horizontal="center" vertical="center" wrapText="1"/>
    </xf>
  </cellXfs>
  <cellStyles count="11">
    <cellStyle name="Lien hypertexte" xfId="7" builtinId="8"/>
    <cellStyle name="Milliers" xfId="2" builtinId="3"/>
    <cellStyle name="Milliers 2" xfId="6" xr:uid="{00000000-0005-0000-0000-000002000000}"/>
    <cellStyle name="Monétaire" xfId="1" builtinId="4"/>
    <cellStyle name="Monétaire 2" xfId="4" xr:uid="{00000000-0005-0000-0000-000004000000}"/>
    <cellStyle name="Normal" xfId="0" builtinId="0"/>
    <cellStyle name="Normal 2" xfId="8" xr:uid="{00000000-0005-0000-0000-000006000000}"/>
    <cellStyle name="Normal 2 2" xfId="9" xr:uid="{F1B605D4-B504-446B-8903-CE2E6953F133}"/>
    <cellStyle name="Pourcentage" xfId="3" builtinId="5"/>
    <cellStyle name="Pourcentage 2" xfId="5" xr:uid="{00000000-0005-0000-0000-000008000000}"/>
    <cellStyle name="Pourcentage 3" xfId="10" xr:uid="{2920C14B-E3F6-435E-B903-1D1D342A7AAD}"/>
  </cellStyles>
  <dxfs count="0"/>
  <tableStyles count="0" defaultTableStyle="TableStyleMedium2" defaultPivotStyle="PivotStyleLight16"/>
  <colors>
    <mruColors>
      <color rgb="FF0033CC"/>
      <color rgb="FFFFFFCC"/>
      <color rgb="FFFFFF99"/>
      <color rgb="FF020400"/>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'Coef charges fixes'!$S$5</c:f>
              <c:strCache>
                <c:ptCount val="1"/>
                <c:pt idx="0">
                  <c:v>9%</c:v>
                </c:pt>
              </c:strCache>
            </c:strRef>
          </c:tx>
          <c:spPr>
            <a:ln>
              <a:solidFill>
                <a:schemeClr val="tx1"/>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fixes'!$S$6:$S$20</c:f>
              <c:numCache>
                <c:formatCode>0.00%</c:formatCode>
                <c:ptCount val="15"/>
                <c:pt idx="0">
                  <c:v>1</c:v>
                </c:pt>
                <c:pt idx="1">
                  <c:v>0.91</c:v>
                </c:pt>
                <c:pt idx="2">
                  <c:v>0.82810000000000006</c:v>
                </c:pt>
                <c:pt idx="3">
                  <c:v>0.75357099999999999</c:v>
                </c:pt>
                <c:pt idx="4">
                  <c:v>0.68574961000000001</c:v>
                </c:pt>
                <c:pt idx="5">
                  <c:v>0.62403214510000005</c:v>
                </c:pt>
                <c:pt idx="6">
                  <c:v>0.56786925204100003</c:v>
                </c:pt>
                <c:pt idx="7">
                  <c:v>0.51676101935731</c:v>
                </c:pt>
                <c:pt idx="8">
                  <c:v>0.47025252761515213</c:v>
                </c:pt>
                <c:pt idx="9">
                  <c:v>0.42792980012978843</c:v>
                </c:pt>
                <c:pt idx="10">
                  <c:v>0.3894161181181075</c:v>
                </c:pt>
                <c:pt idx="11">
                  <c:v>0.35436866748747781</c:v>
                </c:pt>
                <c:pt idx="12">
                  <c:v>0.32247548741360482</c:v>
                </c:pt>
                <c:pt idx="13">
                  <c:v>0.29345269354638037</c:v>
                </c:pt>
                <c:pt idx="14">
                  <c:v>0.26704195112720613</c:v>
                </c:pt>
              </c:numCache>
            </c:numRef>
          </c:val>
          <c:smooth val="0"/>
          <c:extLst>
            <c:ext xmlns:c16="http://schemas.microsoft.com/office/drawing/2014/chart" uri="{C3380CC4-5D6E-409C-BE32-E72D297353CC}">
              <c16:uniqueId val="{00000000-179B-41CE-9972-DFF68A614740}"/>
            </c:ext>
          </c:extLst>
        </c:ser>
        <c:ser>
          <c:idx val="1"/>
          <c:order val="1"/>
          <c:tx>
            <c:strRef>
              <c:f>'Coef charges fixes'!$T$5</c:f>
              <c:strCache>
                <c:ptCount val="1"/>
                <c:pt idx="0">
                  <c:v>10%</c:v>
                </c:pt>
              </c:strCache>
            </c:strRef>
          </c:tx>
          <c:spPr>
            <a:ln>
              <a:solidFill>
                <a:srgbClr val="ADAD23"/>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fixes'!$T$6:$T$20</c:f>
              <c:numCache>
                <c:formatCode>0.00%</c:formatCode>
                <c:ptCount val="15"/>
                <c:pt idx="0">
                  <c:v>1</c:v>
                </c:pt>
                <c:pt idx="1">
                  <c:v>0.9</c:v>
                </c:pt>
                <c:pt idx="2">
                  <c:v>0.81</c:v>
                </c:pt>
                <c:pt idx="3">
                  <c:v>0.72900000000000009</c:v>
                </c:pt>
                <c:pt idx="4">
                  <c:v>0.65610000000000013</c:v>
                </c:pt>
                <c:pt idx="5">
                  <c:v>0.59049000000000007</c:v>
                </c:pt>
                <c:pt idx="6">
                  <c:v>0.53144100000000005</c:v>
                </c:pt>
                <c:pt idx="7">
                  <c:v>0.47829690000000002</c:v>
                </c:pt>
                <c:pt idx="8">
                  <c:v>0.43046720999999999</c:v>
                </c:pt>
                <c:pt idx="9">
                  <c:v>0.38742048899999998</c:v>
                </c:pt>
                <c:pt idx="10">
                  <c:v>0.34867844009999999</c:v>
                </c:pt>
                <c:pt idx="11">
                  <c:v>0.31381059609</c:v>
                </c:pt>
                <c:pt idx="12">
                  <c:v>0.282429536481</c:v>
                </c:pt>
                <c:pt idx="13">
                  <c:v>0.25418658283290002</c:v>
                </c:pt>
                <c:pt idx="14">
                  <c:v>0.22876792454961004</c:v>
                </c:pt>
              </c:numCache>
            </c:numRef>
          </c:val>
          <c:smooth val="0"/>
          <c:extLst>
            <c:ext xmlns:c16="http://schemas.microsoft.com/office/drawing/2014/chart" uri="{C3380CC4-5D6E-409C-BE32-E72D297353CC}">
              <c16:uniqueId val="{00000001-179B-41CE-9972-DFF68A614740}"/>
            </c:ext>
          </c:extLst>
        </c:ser>
        <c:ser>
          <c:idx val="2"/>
          <c:order val="2"/>
          <c:tx>
            <c:strRef>
              <c:f>'Coef charges fixes'!$U$5</c:f>
              <c:strCache>
                <c:ptCount val="1"/>
                <c:pt idx="0">
                  <c:v>11%</c:v>
                </c:pt>
              </c:strCache>
            </c:strRef>
          </c:tx>
          <c:spPr>
            <a:ln>
              <a:solidFill>
                <a:srgbClr val="7030A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fixes'!$U$6:$U$20</c:f>
              <c:numCache>
                <c:formatCode>0.00%</c:formatCode>
                <c:ptCount val="15"/>
                <c:pt idx="0">
                  <c:v>1</c:v>
                </c:pt>
                <c:pt idx="1">
                  <c:v>0.89</c:v>
                </c:pt>
                <c:pt idx="2">
                  <c:v>0.79210000000000003</c:v>
                </c:pt>
                <c:pt idx="3">
                  <c:v>0.70496899999999996</c:v>
                </c:pt>
                <c:pt idx="4">
                  <c:v>0.62742240999999999</c:v>
                </c:pt>
                <c:pt idx="5">
                  <c:v>0.55840594489999995</c:v>
                </c:pt>
                <c:pt idx="6">
                  <c:v>0.49698129096099997</c:v>
                </c:pt>
                <c:pt idx="7">
                  <c:v>0.44231334895528995</c:v>
                </c:pt>
                <c:pt idx="8">
                  <c:v>0.39365888057020804</c:v>
                </c:pt>
                <c:pt idx="9">
                  <c:v>0.35035640370748516</c:v>
                </c:pt>
                <c:pt idx="10">
                  <c:v>0.31181719929966178</c:v>
                </c:pt>
                <c:pt idx="11">
                  <c:v>0.277517307376699</c:v>
                </c:pt>
                <c:pt idx="12">
                  <c:v>0.24699040356526211</c:v>
                </c:pt>
                <c:pt idx="13">
                  <c:v>0.21982145917308327</c:v>
                </c:pt>
                <c:pt idx="14">
                  <c:v>0.19564109866404411</c:v>
                </c:pt>
              </c:numCache>
            </c:numRef>
          </c:val>
          <c:smooth val="0"/>
          <c:extLst>
            <c:ext xmlns:c16="http://schemas.microsoft.com/office/drawing/2014/chart" uri="{C3380CC4-5D6E-409C-BE32-E72D297353CC}">
              <c16:uniqueId val="{00000002-179B-41CE-9972-DFF68A614740}"/>
            </c:ext>
          </c:extLst>
        </c:ser>
        <c:ser>
          <c:idx val="3"/>
          <c:order val="3"/>
          <c:tx>
            <c:strRef>
              <c:f>'Coef charges fixes'!$V$5</c:f>
              <c:strCache>
                <c:ptCount val="1"/>
                <c:pt idx="0">
                  <c:v>12%</c:v>
                </c:pt>
              </c:strCache>
            </c:strRef>
          </c:tx>
          <c:spPr>
            <a:ln>
              <a:solidFill>
                <a:srgbClr val="00B0F0"/>
              </a:solidFill>
            </a:ln>
          </c:spPr>
          <c:marker>
            <c:spPr>
              <a:ln>
                <a:gradFill>
                  <a:gsLst>
                    <a:gs pos="0">
                      <a:srgbClr val="3399FF"/>
                    </a:gs>
                    <a:gs pos="16000">
                      <a:srgbClr val="00CCCC"/>
                    </a:gs>
                    <a:gs pos="47000">
                      <a:srgbClr val="9999FF"/>
                    </a:gs>
                    <a:gs pos="60001">
                      <a:srgbClr val="2E6792"/>
                    </a:gs>
                    <a:gs pos="71001">
                      <a:srgbClr val="3333CC"/>
                    </a:gs>
                    <a:gs pos="81000">
                      <a:srgbClr val="1170FF"/>
                    </a:gs>
                    <a:gs pos="100000">
                      <a:srgbClr val="006699"/>
                    </a:gs>
                  </a:gsLst>
                  <a:lin ang="5400000" scaled="0"/>
                </a:gradFill>
              </a:ln>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fixes'!$V$6:$V$20</c:f>
              <c:numCache>
                <c:formatCode>0.00%</c:formatCode>
                <c:ptCount val="15"/>
                <c:pt idx="0">
                  <c:v>1</c:v>
                </c:pt>
                <c:pt idx="1">
                  <c:v>0.88</c:v>
                </c:pt>
                <c:pt idx="2">
                  <c:v>0.77439999999999998</c:v>
                </c:pt>
                <c:pt idx="3">
                  <c:v>0.68147199999999997</c:v>
                </c:pt>
                <c:pt idx="4">
                  <c:v>0.59969536000000001</c:v>
                </c:pt>
                <c:pt idx="5">
                  <c:v>0.52773191679999998</c:v>
                </c:pt>
                <c:pt idx="6">
                  <c:v>0.46440408678399997</c:v>
                </c:pt>
                <c:pt idx="7">
                  <c:v>0.40867559636991996</c:v>
                </c:pt>
                <c:pt idx="8">
                  <c:v>0.35963452480552954</c:v>
                </c:pt>
                <c:pt idx="9">
                  <c:v>0.31647838182886601</c:v>
                </c:pt>
                <c:pt idx="10">
                  <c:v>0.2785009760094021</c:v>
                </c:pt>
                <c:pt idx="11">
                  <c:v>0.24508085888827386</c:v>
                </c:pt>
                <c:pt idx="12">
                  <c:v>0.215671155821681</c:v>
                </c:pt>
                <c:pt idx="13">
                  <c:v>0.18979061712307929</c:v>
                </c:pt>
                <c:pt idx="14">
                  <c:v>0.16701574306830977</c:v>
                </c:pt>
              </c:numCache>
            </c:numRef>
          </c:val>
          <c:smooth val="0"/>
          <c:extLst>
            <c:ext xmlns:c16="http://schemas.microsoft.com/office/drawing/2014/chart" uri="{C3380CC4-5D6E-409C-BE32-E72D297353CC}">
              <c16:uniqueId val="{00000003-179B-41CE-9972-DFF68A614740}"/>
            </c:ext>
          </c:extLst>
        </c:ser>
        <c:ser>
          <c:idx val="4"/>
          <c:order val="4"/>
          <c:tx>
            <c:strRef>
              <c:f>'Coef charges fixes'!$W$5</c:f>
              <c:strCache>
                <c:ptCount val="1"/>
                <c:pt idx="0">
                  <c:v>15%</c:v>
                </c:pt>
              </c:strCache>
            </c:strRef>
          </c:tx>
          <c:spPr>
            <a:ln>
              <a:solidFill>
                <a:srgbClr val="FF0000"/>
              </a:solidFill>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fixes'!$W$6:$W$20</c:f>
              <c:numCache>
                <c:formatCode>0.00%</c:formatCode>
                <c:ptCount val="15"/>
                <c:pt idx="0">
                  <c:v>1</c:v>
                </c:pt>
                <c:pt idx="1">
                  <c:v>0.85</c:v>
                </c:pt>
                <c:pt idx="2">
                  <c:v>0.72249999999999992</c:v>
                </c:pt>
                <c:pt idx="3">
                  <c:v>0.61412499999999992</c:v>
                </c:pt>
                <c:pt idx="4">
                  <c:v>0.52200624999999989</c:v>
                </c:pt>
                <c:pt idx="5">
                  <c:v>0.44370531249999989</c:v>
                </c:pt>
                <c:pt idx="6">
                  <c:v>0.37714951562499988</c:v>
                </c:pt>
                <c:pt idx="7">
                  <c:v>0.32057708828124987</c:v>
                </c:pt>
                <c:pt idx="8">
                  <c:v>0.2724905250390624</c:v>
                </c:pt>
                <c:pt idx="9">
                  <c:v>0.23161694628320303</c:v>
                </c:pt>
                <c:pt idx="10">
                  <c:v>0.19687440434072256</c:v>
                </c:pt>
                <c:pt idx="11">
                  <c:v>0.16734324368961417</c:v>
                </c:pt>
                <c:pt idx="12">
                  <c:v>0.14224175713617204</c:v>
                </c:pt>
                <c:pt idx="13">
                  <c:v>0.12090549356574623</c:v>
                </c:pt>
                <c:pt idx="14">
                  <c:v>0.10276966953088429</c:v>
                </c:pt>
              </c:numCache>
            </c:numRef>
          </c:val>
          <c:smooth val="0"/>
          <c:extLst>
            <c:ext xmlns:c16="http://schemas.microsoft.com/office/drawing/2014/chart" uri="{C3380CC4-5D6E-409C-BE32-E72D297353CC}">
              <c16:uniqueId val="{00000004-179B-41CE-9972-DFF68A614740}"/>
            </c:ext>
          </c:extLst>
        </c:ser>
        <c:ser>
          <c:idx val="5"/>
          <c:order val="5"/>
          <c:tx>
            <c:strRef>
              <c:f>'Coef charges fixes'!$X$5</c:f>
              <c:strCache>
                <c:ptCount val="1"/>
                <c:pt idx="0">
                  <c:v>20%</c:v>
                </c:pt>
              </c:strCache>
            </c:strRef>
          </c:tx>
          <c:spPr>
            <a:ln>
              <a:solidFill>
                <a:srgbClr val="92D050"/>
              </a:solidFill>
            </a:ln>
          </c:spPr>
          <c:marker>
            <c:spPr>
              <a:solidFill>
                <a:schemeClr val="accent2"/>
              </a:solidFill>
            </c:spPr>
          </c:marke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fixes'!$X$6:$X$17</c:f>
              <c:numCache>
                <c:formatCode>0.00%</c:formatCode>
                <c:ptCount val="12"/>
                <c:pt idx="0">
                  <c:v>1</c:v>
                </c:pt>
                <c:pt idx="1">
                  <c:v>0.8</c:v>
                </c:pt>
                <c:pt idx="2">
                  <c:v>0.64</c:v>
                </c:pt>
                <c:pt idx="3">
                  <c:v>0.51200000000000001</c:v>
                </c:pt>
                <c:pt idx="4">
                  <c:v>0.40960000000000002</c:v>
                </c:pt>
                <c:pt idx="5">
                  <c:v>0.32768000000000003</c:v>
                </c:pt>
                <c:pt idx="6">
                  <c:v>0.26214400000000004</c:v>
                </c:pt>
                <c:pt idx="7">
                  <c:v>0.20971520000000005</c:v>
                </c:pt>
                <c:pt idx="8">
                  <c:v>0.16777216000000003</c:v>
                </c:pt>
                <c:pt idx="9">
                  <c:v>0.13421772800000004</c:v>
                </c:pt>
                <c:pt idx="10">
                  <c:v>0.10737418240000003</c:v>
                </c:pt>
                <c:pt idx="11">
                  <c:v>8.5899345920000023E-2</c:v>
                </c:pt>
              </c:numCache>
            </c:numRef>
          </c:val>
          <c:smooth val="0"/>
          <c:extLst>
            <c:ext xmlns:c16="http://schemas.microsoft.com/office/drawing/2014/chart" uri="{C3380CC4-5D6E-409C-BE32-E72D297353CC}">
              <c16:uniqueId val="{00000005-179B-41CE-9972-DFF68A614740}"/>
            </c:ext>
          </c:extLst>
        </c:ser>
        <c:ser>
          <c:idx val="6"/>
          <c:order val="6"/>
          <c:tx>
            <c:strRef>
              <c:f>'Coef charges fixes'!$Y$5</c:f>
              <c:strCache>
                <c:ptCount val="1"/>
                <c:pt idx="0">
                  <c:v>25%</c:v>
                </c:pt>
              </c:strCache>
            </c:strRef>
          </c:tx>
          <c:spPr>
            <a:ln>
              <a:solidFill>
                <a:schemeClr val="tx1"/>
              </a:solidFill>
              <a:prstDash val="dash"/>
            </a:ln>
          </c:spPr>
          <c:cat>
            <c:numRef>
              <c:f>'Coef charges fixes'!$R$6:$R$20</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'Coef charges fixes'!$Y$6:$Y$17</c:f>
              <c:numCache>
                <c:formatCode>0.00%</c:formatCode>
                <c:ptCount val="12"/>
                <c:pt idx="0">
                  <c:v>1</c:v>
                </c:pt>
                <c:pt idx="1">
                  <c:v>0.75</c:v>
                </c:pt>
                <c:pt idx="2">
                  <c:v>0.5625</c:v>
                </c:pt>
                <c:pt idx="3">
                  <c:v>0.421875</c:v>
                </c:pt>
                <c:pt idx="4">
                  <c:v>0.31640625</c:v>
                </c:pt>
                <c:pt idx="5">
                  <c:v>0.2373046875</c:v>
                </c:pt>
                <c:pt idx="6">
                  <c:v>0.177978515625</c:v>
                </c:pt>
                <c:pt idx="7">
                  <c:v>0.13348388671875</c:v>
                </c:pt>
                <c:pt idx="8">
                  <c:v>0.1001129150390625</c:v>
                </c:pt>
                <c:pt idx="9">
                  <c:v>7.5084686279296875E-2</c:v>
                </c:pt>
                <c:pt idx="10">
                  <c:v>5.6313514709472656E-2</c:v>
                </c:pt>
                <c:pt idx="11">
                  <c:v>4.2235136032104492E-2</c:v>
                </c:pt>
              </c:numCache>
            </c:numRef>
          </c:val>
          <c:smooth val="0"/>
          <c:extLst>
            <c:ext xmlns:c16="http://schemas.microsoft.com/office/drawing/2014/chart" uri="{C3380CC4-5D6E-409C-BE32-E72D297353CC}">
              <c16:uniqueId val="{00000006-179B-41CE-9972-DFF68A614740}"/>
            </c:ext>
          </c:extLst>
        </c:ser>
        <c:dLbls>
          <c:showLegendKey val="0"/>
          <c:showVal val="0"/>
          <c:showCatName val="0"/>
          <c:showSerName val="0"/>
          <c:showPercent val="0"/>
          <c:showBubbleSize val="0"/>
        </c:dLbls>
        <c:marker val="1"/>
        <c:smooth val="0"/>
        <c:axId val="149992192"/>
        <c:axId val="149994112"/>
      </c:lineChart>
      <c:catAx>
        <c:axId val="149992192"/>
        <c:scaling>
          <c:orientation val="minMax"/>
        </c:scaling>
        <c:delete val="0"/>
        <c:axPos val="b"/>
        <c:numFmt formatCode="General" sourceLinked="1"/>
        <c:majorTickMark val="none"/>
        <c:minorTickMark val="none"/>
        <c:tickLblPos val="nextTo"/>
        <c:txPr>
          <a:bodyPr rot="0" vert="horz"/>
          <a:lstStyle/>
          <a:p>
            <a:pPr>
              <a:defRPr sz="1050" b="0" i="0" u="none" strike="noStrike" baseline="0">
                <a:solidFill>
                  <a:srgbClr val="000000"/>
                </a:solidFill>
                <a:latin typeface="Calibri"/>
                <a:ea typeface="Calibri"/>
                <a:cs typeface="Calibri"/>
              </a:defRPr>
            </a:pPr>
            <a:endParaRPr lang="fr-FR"/>
          </a:p>
        </c:txPr>
        <c:crossAx val="149994112"/>
        <c:crossesAt val="0"/>
        <c:auto val="1"/>
        <c:lblAlgn val="ctr"/>
        <c:lblOffset val="100"/>
        <c:noMultiLvlLbl val="0"/>
      </c:catAx>
      <c:valAx>
        <c:axId val="149994112"/>
        <c:scaling>
          <c:orientation val="minMax"/>
          <c:max val="1"/>
        </c:scaling>
        <c:delete val="0"/>
        <c:axPos val="l"/>
        <c:majorGridlines/>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49992192"/>
        <c:crosses val="autoZero"/>
        <c:crossBetween val="between"/>
      </c:valAx>
    </c:plotArea>
    <c:legend>
      <c:legendPos val="r"/>
      <c:layout>
        <c:manualLayout>
          <c:xMode val="edge"/>
          <c:yMode val="edge"/>
          <c:x val="0.26229712858926341"/>
          <c:y val="6.1377157823391099E-4"/>
          <c:w val="0.5541822721598002"/>
          <c:h val="0.11256983551870044"/>
        </c:manualLayout>
      </c:layout>
      <c:overlay val="0"/>
      <c:txPr>
        <a:bodyPr/>
        <a:lstStyle/>
        <a:p>
          <a:pPr>
            <a:defRPr sz="110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emf"/><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emf"/><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3.png"/><Relationship Id="rId3" Type="http://schemas.openxmlformats.org/officeDocument/2006/relationships/image" Target="../media/image15.jpeg"/><Relationship Id="rId7" Type="http://schemas.openxmlformats.org/officeDocument/2006/relationships/image" Target="../media/image18.png"/><Relationship Id="rId12" Type="http://schemas.openxmlformats.org/officeDocument/2006/relationships/image" Target="../media/image22.jpeg"/><Relationship Id="rId2" Type="http://schemas.openxmlformats.org/officeDocument/2006/relationships/image" Target="../media/image14.jpeg"/><Relationship Id="rId1" Type="http://schemas.openxmlformats.org/officeDocument/2006/relationships/image" Target="../media/image13.png"/><Relationship Id="rId6" Type="http://schemas.openxmlformats.org/officeDocument/2006/relationships/image" Target="../media/image17.jpeg"/><Relationship Id="rId11" Type="http://schemas.openxmlformats.org/officeDocument/2006/relationships/image" Target="../media/image21.jpeg"/><Relationship Id="rId5" Type="http://schemas.openxmlformats.org/officeDocument/2006/relationships/image" Target="../media/image16.jpeg"/><Relationship Id="rId10" Type="http://schemas.openxmlformats.org/officeDocument/2006/relationships/image" Target="../media/image20.jpe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32.png"/><Relationship Id="rId3" Type="http://schemas.openxmlformats.org/officeDocument/2006/relationships/image" Target="../media/image25.jpeg"/><Relationship Id="rId7" Type="http://schemas.openxmlformats.org/officeDocument/2006/relationships/image" Target="../media/image28.png"/><Relationship Id="rId12" Type="http://schemas.openxmlformats.org/officeDocument/2006/relationships/image" Target="../media/image31.jpeg"/><Relationship Id="rId2" Type="http://schemas.openxmlformats.org/officeDocument/2006/relationships/image" Target="../media/image14.jpeg"/><Relationship Id="rId1" Type="http://schemas.openxmlformats.org/officeDocument/2006/relationships/image" Target="../media/image24.png"/><Relationship Id="rId6" Type="http://schemas.openxmlformats.org/officeDocument/2006/relationships/image" Target="../media/image27.jpeg"/><Relationship Id="rId11" Type="http://schemas.openxmlformats.org/officeDocument/2006/relationships/image" Target="../media/image30.jpeg"/><Relationship Id="rId5" Type="http://schemas.openxmlformats.org/officeDocument/2006/relationships/image" Target="../media/image26.jpeg"/><Relationship Id="rId10" Type="http://schemas.openxmlformats.org/officeDocument/2006/relationships/image" Target="../media/image29.jpeg"/><Relationship Id="rId4" Type="http://schemas.openxmlformats.org/officeDocument/2006/relationships/image" Target="../media/image4.png"/><Relationship Id="rId9" Type="http://schemas.openxmlformats.org/officeDocument/2006/relationships/image" Target="../media/image9.png"/></Relationships>
</file>

<file path=xl/drawings/_rels/drawing6.xml.rels><?xml version="1.0" encoding="UTF-8" standalone="yes"?>
<Relationships xmlns="http://schemas.openxmlformats.org/package/2006/relationships"><Relationship Id="rId8" Type="http://schemas.openxmlformats.org/officeDocument/2006/relationships/image" Target="../media/image39.jpeg"/><Relationship Id="rId13" Type="http://schemas.openxmlformats.org/officeDocument/2006/relationships/image" Target="../media/image32.png"/><Relationship Id="rId3" Type="http://schemas.openxmlformats.org/officeDocument/2006/relationships/image" Target="../media/image35.jpeg"/><Relationship Id="rId7" Type="http://schemas.openxmlformats.org/officeDocument/2006/relationships/image" Target="../media/image38.png"/><Relationship Id="rId12" Type="http://schemas.openxmlformats.org/officeDocument/2006/relationships/image" Target="../media/image43.jpeg"/><Relationship Id="rId2" Type="http://schemas.openxmlformats.org/officeDocument/2006/relationships/image" Target="../media/image34.jpeg"/><Relationship Id="rId1" Type="http://schemas.openxmlformats.org/officeDocument/2006/relationships/image" Target="../media/image33.png"/><Relationship Id="rId6" Type="http://schemas.openxmlformats.org/officeDocument/2006/relationships/image" Target="../media/image37.jpeg"/><Relationship Id="rId11" Type="http://schemas.openxmlformats.org/officeDocument/2006/relationships/image" Target="../media/image42.jpeg"/><Relationship Id="rId5" Type="http://schemas.openxmlformats.org/officeDocument/2006/relationships/image" Target="../media/image36.jpeg"/><Relationship Id="rId10" Type="http://schemas.openxmlformats.org/officeDocument/2006/relationships/image" Target="../media/image41.jpeg"/><Relationship Id="rId4" Type="http://schemas.openxmlformats.org/officeDocument/2006/relationships/image" Target="../media/image4.png"/><Relationship Id="rId9" Type="http://schemas.openxmlformats.org/officeDocument/2006/relationships/image" Target="../media/image40.png"/></Relationships>
</file>

<file path=xl/drawings/_rels/drawing7.xml.rels><?xml version="1.0" encoding="UTF-8" standalone="yes"?>
<Relationships xmlns="http://schemas.openxmlformats.org/package/2006/relationships"><Relationship Id="rId8" Type="http://schemas.openxmlformats.org/officeDocument/2006/relationships/image" Target="../media/image39.jpeg"/><Relationship Id="rId3" Type="http://schemas.openxmlformats.org/officeDocument/2006/relationships/image" Target="../media/image44.jpeg"/><Relationship Id="rId7" Type="http://schemas.openxmlformats.org/officeDocument/2006/relationships/image" Target="../media/image46.png"/><Relationship Id="rId12" Type="http://schemas.openxmlformats.org/officeDocument/2006/relationships/image" Target="../media/image32.png"/><Relationship Id="rId2" Type="http://schemas.openxmlformats.org/officeDocument/2006/relationships/image" Target="../media/image34.jpeg"/><Relationship Id="rId1" Type="http://schemas.openxmlformats.org/officeDocument/2006/relationships/image" Target="../media/image33.png"/><Relationship Id="rId6" Type="http://schemas.openxmlformats.org/officeDocument/2006/relationships/image" Target="../media/image37.jpeg"/><Relationship Id="rId11" Type="http://schemas.openxmlformats.org/officeDocument/2006/relationships/image" Target="../media/image48.jpeg"/><Relationship Id="rId5" Type="http://schemas.openxmlformats.org/officeDocument/2006/relationships/image" Target="../media/image45.jpeg"/><Relationship Id="rId10" Type="http://schemas.openxmlformats.org/officeDocument/2006/relationships/image" Target="../media/image47.jpeg"/><Relationship Id="rId4" Type="http://schemas.openxmlformats.org/officeDocument/2006/relationships/image" Target="../media/image4.png"/><Relationship Id="rId9" Type="http://schemas.openxmlformats.org/officeDocument/2006/relationships/image" Target="../media/image40.png"/></Relationships>
</file>

<file path=xl/drawings/_rels/drawing8.xml.rels><?xml version="1.0" encoding="UTF-8" standalone="yes"?>
<Relationships xmlns="http://schemas.openxmlformats.org/package/2006/relationships"><Relationship Id="rId8" Type="http://schemas.openxmlformats.org/officeDocument/2006/relationships/image" Target="../media/image39.jpeg"/><Relationship Id="rId13" Type="http://schemas.openxmlformats.org/officeDocument/2006/relationships/image" Target="../media/image32.png"/><Relationship Id="rId3" Type="http://schemas.openxmlformats.org/officeDocument/2006/relationships/image" Target="../media/image44.jpeg"/><Relationship Id="rId7" Type="http://schemas.openxmlformats.org/officeDocument/2006/relationships/image" Target="../media/image46.png"/><Relationship Id="rId12" Type="http://schemas.openxmlformats.org/officeDocument/2006/relationships/image" Target="../media/image51.jpeg"/><Relationship Id="rId2" Type="http://schemas.openxmlformats.org/officeDocument/2006/relationships/image" Target="../media/image34.jpeg"/><Relationship Id="rId1" Type="http://schemas.openxmlformats.org/officeDocument/2006/relationships/image" Target="../media/image33.png"/><Relationship Id="rId6" Type="http://schemas.openxmlformats.org/officeDocument/2006/relationships/image" Target="../media/image37.jpeg"/><Relationship Id="rId11" Type="http://schemas.openxmlformats.org/officeDocument/2006/relationships/image" Target="../media/image50.jpeg"/><Relationship Id="rId5" Type="http://schemas.openxmlformats.org/officeDocument/2006/relationships/image" Target="../media/image45.jpeg"/><Relationship Id="rId10" Type="http://schemas.openxmlformats.org/officeDocument/2006/relationships/image" Target="../media/image49.jpeg"/><Relationship Id="rId4" Type="http://schemas.openxmlformats.org/officeDocument/2006/relationships/image" Target="../media/image4.png"/><Relationship Id="rId9" Type="http://schemas.openxmlformats.org/officeDocument/2006/relationships/image" Target="../media/image40.png"/></Relationships>
</file>

<file path=xl/drawings/_rels/drawing9.xml.rels><?xml version="1.0" encoding="UTF-8" standalone="yes"?>
<Relationships xmlns="http://schemas.openxmlformats.org/package/2006/relationships"><Relationship Id="rId8" Type="http://schemas.openxmlformats.org/officeDocument/2006/relationships/image" Target="../media/image39.jpeg"/><Relationship Id="rId3" Type="http://schemas.openxmlformats.org/officeDocument/2006/relationships/image" Target="../media/image44.jpeg"/><Relationship Id="rId7" Type="http://schemas.openxmlformats.org/officeDocument/2006/relationships/image" Target="../media/image46.png"/><Relationship Id="rId12" Type="http://schemas.openxmlformats.org/officeDocument/2006/relationships/image" Target="../media/image32.png"/><Relationship Id="rId2" Type="http://schemas.openxmlformats.org/officeDocument/2006/relationships/image" Target="../media/image34.jpeg"/><Relationship Id="rId1" Type="http://schemas.openxmlformats.org/officeDocument/2006/relationships/image" Target="../media/image33.png"/><Relationship Id="rId6" Type="http://schemas.openxmlformats.org/officeDocument/2006/relationships/image" Target="../media/image37.jpeg"/><Relationship Id="rId11" Type="http://schemas.openxmlformats.org/officeDocument/2006/relationships/image" Target="../media/image53.jpeg"/><Relationship Id="rId5" Type="http://schemas.openxmlformats.org/officeDocument/2006/relationships/image" Target="../media/image45.jpeg"/><Relationship Id="rId10" Type="http://schemas.openxmlformats.org/officeDocument/2006/relationships/image" Target="../media/image52.jpeg"/><Relationship Id="rId4" Type="http://schemas.openxmlformats.org/officeDocument/2006/relationships/image" Target="../media/image4.png"/><Relationship Id="rId9"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1936250" cy="921089"/>
    <xdr:pic>
      <xdr:nvPicPr>
        <xdr:cNvPr id="2" name="Image 1">
          <a:extLst>
            <a:ext uri="{FF2B5EF4-FFF2-40B4-BE49-F238E27FC236}">
              <a16:creationId xmlns:a16="http://schemas.microsoft.com/office/drawing/2014/main" id="{98366745-2C17-4C1C-9274-C5F63C09D45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82880"/>
          <a:ext cx="1936250" cy="921089"/>
        </a:xfrm>
        <a:prstGeom prst="rect">
          <a:avLst/>
        </a:prstGeom>
      </xdr:spPr>
    </xdr:pic>
    <xdr:clientData/>
  </xdr:oneCellAnchor>
  <xdr:oneCellAnchor>
    <xdr:from>
      <xdr:col>2</xdr:col>
      <xdr:colOff>407126</xdr:colOff>
      <xdr:row>71</xdr:row>
      <xdr:rowOff>56605</xdr:rowOff>
    </xdr:from>
    <xdr:ext cx="1301621" cy="415448"/>
    <xdr:pic>
      <xdr:nvPicPr>
        <xdr:cNvPr id="3" name="Image 2">
          <a:extLst>
            <a:ext uri="{FF2B5EF4-FFF2-40B4-BE49-F238E27FC236}">
              <a16:creationId xmlns:a16="http://schemas.microsoft.com/office/drawing/2014/main" id="{809B9E7E-56D6-4DF6-8AF2-2F6A7FB6A38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72986" y="26978065"/>
          <a:ext cx="1301621" cy="415448"/>
        </a:xfrm>
        <a:prstGeom prst="rect">
          <a:avLst/>
        </a:prstGeom>
      </xdr:spPr>
    </xdr:pic>
    <xdr:clientData/>
  </xdr:oneCellAnchor>
  <xdr:oneCellAnchor>
    <xdr:from>
      <xdr:col>4</xdr:col>
      <xdr:colOff>213361</xdr:colOff>
      <xdr:row>71</xdr:row>
      <xdr:rowOff>96725</xdr:rowOff>
    </xdr:from>
    <xdr:ext cx="1139650" cy="431716"/>
    <xdr:pic>
      <xdr:nvPicPr>
        <xdr:cNvPr id="4" name="Image 3">
          <a:extLst>
            <a:ext uri="{FF2B5EF4-FFF2-40B4-BE49-F238E27FC236}">
              <a16:creationId xmlns:a16="http://schemas.microsoft.com/office/drawing/2014/main" id="{473A5BF1-7634-4D21-8E82-087A6A2ED3A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10841" y="27018185"/>
          <a:ext cx="1139650" cy="431716"/>
        </a:xfrm>
        <a:prstGeom prst="rect">
          <a:avLst/>
        </a:prstGeom>
      </xdr:spPr>
    </xdr:pic>
    <xdr:clientData/>
  </xdr:oneCellAnchor>
  <xdr:oneCellAnchor>
    <xdr:from>
      <xdr:col>5</xdr:col>
      <xdr:colOff>729344</xdr:colOff>
      <xdr:row>71</xdr:row>
      <xdr:rowOff>18505</xdr:rowOff>
    </xdr:from>
    <xdr:ext cx="537671" cy="530972"/>
    <xdr:pic>
      <xdr:nvPicPr>
        <xdr:cNvPr id="5" name="Image 4">
          <a:extLst>
            <a:ext uri="{FF2B5EF4-FFF2-40B4-BE49-F238E27FC236}">
              <a16:creationId xmlns:a16="http://schemas.microsoft.com/office/drawing/2014/main" id="{6108FFBD-62E8-4B5B-B84E-E8C5D1765AA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19304" y="26939965"/>
          <a:ext cx="537671" cy="530972"/>
        </a:xfrm>
        <a:prstGeom prst="rect">
          <a:avLst/>
        </a:prstGeom>
      </xdr:spPr>
    </xdr:pic>
    <xdr:clientData/>
  </xdr:oneCellAnchor>
  <xdr:oneCellAnchor>
    <xdr:from>
      <xdr:col>8</xdr:col>
      <xdr:colOff>536362</xdr:colOff>
      <xdr:row>68</xdr:row>
      <xdr:rowOff>46893</xdr:rowOff>
    </xdr:from>
    <xdr:ext cx="995092" cy="470820"/>
    <xdr:pic>
      <xdr:nvPicPr>
        <xdr:cNvPr id="6" name="Image 5">
          <a:extLst>
            <a:ext uri="{FF2B5EF4-FFF2-40B4-BE49-F238E27FC236}">
              <a16:creationId xmlns:a16="http://schemas.microsoft.com/office/drawing/2014/main" id="{38F216B2-1675-47B8-A483-3483D2D38D3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403762" y="26534013"/>
          <a:ext cx="995092" cy="470820"/>
        </a:xfrm>
        <a:prstGeom prst="rect">
          <a:avLst/>
        </a:prstGeom>
      </xdr:spPr>
    </xdr:pic>
    <xdr:clientData/>
  </xdr:oneCellAnchor>
  <xdr:oneCellAnchor>
    <xdr:from>
      <xdr:col>7</xdr:col>
      <xdr:colOff>694094</xdr:colOff>
      <xdr:row>71</xdr:row>
      <xdr:rowOff>136908</xdr:rowOff>
    </xdr:from>
    <xdr:ext cx="1609826" cy="397160"/>
    <xdr:pic>
      <xdr:nvPicPr>
        <xdr:cNvPr id="7" name="Image 6">
          <a:extLst>
            <a:ext uri="{FF2B5EF4-FFF2-40B4-BE49-F238E27FC236}">
              <a16:creationId xmlns:a16="http://schemas.microsoft.com/office/drawing/2014/main" id="{086DB4D2-F6C1-49C0-8B48-A278F3A5464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69014" y="27058368"/>
          <a:ext cx="1609826" cy="397160"/>
        </a:xfrm>
        <a:prstGeom prst="rect">
          <a:avLst/>
        </a:prstGeom>
      </xdr:spPr>
    </xdr:pic>
    <xdr:clientData/>
  </xdr:oneCellAnchor>
  <xdr:oneCellAnchor>
    <xdr:from>
      <xdr:col>6</xdr:col>
      <xdr:colOff>629002</xdr:colOff>
      <xdr:row>71</xdr:row>
      <xdr:rowOff>98956</xdr:rowOff>
    </xdr:from>
    <xdr:ext cx="815258" cy="447933"/>
    <xdr:pic>
      <xdr:nvPicPr>
        <xdr:cNvPr id="8" name="Image 7">
          <a:extLst>
            <a:ext uri="{FF2B5EF4-FFF2-40B4-BE49-F238E27FC236}">
              <a16:creationId xmlns:a16="http://schemas.microsoft.com/office/drawing/2014/main" id="{A1F45E96-60FF-42ED-A277-AB04CDAD70BF}"/>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11442" y="27020416"/>
          <a:ext cx="815258" cy="447933"/>
        </a:xfrm>
        <a:prstGeom prst="rect">
          <a:avLst/>
        </a:prstGeom>
      </xdr:spPr>
    </xdr:pic>
    <xdr:clientData/>
  </xdr:oneCellAnchor>
  <xdr:oneCellAnchor>
    <xdr:from>
      <xdr:col>0</xdr:col>
      <xdr:colOff>0</xdr:colOff>
      <xdr:row>70</xdr:row>
      <xdr:rowOff>4529</xdr:rowOff>
    </xdr:from>
    <xdr:ext cx="677826" cy="744429"/>
    <xdr:pic>
      <xdr:nvPicPr>
        <xdr:cNvPr id="9" name="Image 8">
          <a:extLst>
            <a:ext uri="{FF2B5EF4-FFF2-40B4-BE49-F238E27FC236}">
              <a16:creationId xmlns:a16="http://schemas.microsoft.com/office/drawing/2014/main" id="{254319B7-D9C2-49C2-9FC6-A7C6A2C0D08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26743109"/>
          <a:ext cx="677826" cy="744429"/>
        </a:xfrm>
        <a:prstGeom prst="rect">
          <a:avLst/>
        </a:prstGeom>
      </xdr:spPr>
    </xdr:pic>
    <xdr:clientData/>
  </xdr:oneCellAnchor>
  <xdr:oneCellAnchor>
    <xdr:from>
      <xdr:col>1</xdr:col>
      <xdr:colOff>299400</xdr:colOff>
      <xdr:row>71</xdr:row>
      <xdr:rowOff>131892</xdr:rowOff>
    </xdr:from>
    <xdr:ext cx="845987" cy="404781"/>
    <xdr:pic>
      <xdr:nvPicPr>
        <xdr:cNvPr id="10" name="Image 9">
          <a:extLst>
            <a:ext uri="{FF2B5EF4-FFF2-40B4-BE49-F238E27FC236}">
              <a16:creationId xmlns:a16="http://schemas.microsoft.com/office/drawing/2014/main" id="{EC33A184-4CEE-4D43-A3D0-66F9E1D88314}"/>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72780" y="27053352"/>
          <a:ext cx="845987" cy="404781"/>
        </a:xfrm>
        <a:prstGeom prst="rect">
          <a:avLst/>
        </a:prstGeom>
      </xdr:spPr>
    </xdr:pic>
    <xdr:clientData/>
  </xdr:oneCellAnchor>
  <xdr:twoCellAnchor editAs="oneCell">
    <xdr:from>
      <xdr:col>7</xdr:col>
      <xdr:colOff>358139</xdr:colOff>
      <xdr:row>1</xdr:row>
      <xdr:rowOff>38290</xdr:rowOff>
    </xdr:from>
    <xdr:to>
      <xdr:col>9</xdr:col>
      <xdr:colOff>424508</xdr:colOff>
      <xdr:row>2</xdr:row>
      <xdr:rowOff>335280</xdr:rowOff>
    </xdr:to>
    <xdr:pic>
      <xdr:nvPicPr>
        <xdr:cNvPr id="11" name="Image 10">
          <a:extLst>
            <a:ext uri="{FF2B5EF4-FFF2-40B4-BE49-F238E27FC236}">
              <a16:creationId xmlns:a16="http://schemas.microsoft.com/office/drawing/2014/main" id="{33B2D889-61F0-4703-A23F-2B46CF9C6FD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433059" y="221170"/>
          <a:ext cx="1651329" cy="639890"/>
        </a:xfrm>
        <a:prstGeom prst="rect">
          <a:avLst/>
        </a:prstGeom>
      </xdr:spPr>
    </xdr:pic>
    <xdr:clientData/>
  </xdr:twoCellAnchor>
  <xdr:twoCellAnchor editAs="oneCell">
    <xdr:from>
      <xdr:col>0</xdr:col>
      <xdr:colOff>286485</xdr:colOff>
      <xdr:row>8</xdr:row>
      <xdr:rowOff>15240</xdr:rowOff>
    </xdr:from>
    <xdr:to>
      <xdr:col>5</xdr:col>
      <xdr:colOff>60986</xdr:colOff>
      <xdr:row>8</xdr:row>
      <xdr:rowOff>4838700</xdr:rowOff>
    </xdr:to>
    <xdr:pic>
      <xdr:nvPicPr>
        <xdr:cNvPr id="12" name="Image 11">
          <a:extLst>
            <a:ext uri="{FF2B5EF4-FFF2-40B4-BE49-F238E27FC236}">
              <a16:creationId xmlns:a16="http://schemas.microsoft.com/office/drawing/2014/main" id="{A51EB638-9AD8-4FC3-BE90-E525998C6331}"/>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86485" y="2979420"/>
          <a:ext cx="3264461" cy="4823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245876</xdr:colOff>
      <xdr:row>8</xdr:row>
      <xdr:rowOff>22860</xdr:rowOff>
    </xdr:from>
    <xdr:to>
      <xdr:col>9</xdr:col>
      <xdr:colOff>270590</xdr:colOff>
      <xdr:row>8</xdr:row>
      <xdr:rowOff>4838700</xdr:rowOff>
    </xdr:to>
    <xdr:pic>
      <xdr:nvPicPr>
        <xdr:cNvPr id="13" name="Image 12">
          <a:extLst>
            <a:ext uri="{FF2B5EF4-FFF2-40B4-BE49-F238E27FC236}">
              <a16:creationId xmlns:a16="http://schemas.microsoft.com/office/drawing/2014/main" id="{45695A72-38E7-42F2-AE17-3C0C0CEA38B9}"/>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735836" y="2987040"/>
          <a:ext cx="3194634" cy="4815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25</xdr:col>
      <xdr:colOff>434340</xdr:colOff>
      <xdr:row>3</xdr:row>
      <xdr:rowOff>121920</xdr:rowOff>
    </xdr:from>
    <xdr:to>
      <xdr:col>38</xdr:col>
      <xdr:colOff>304800</xdr:colOff>
      <xdr:row>45</xdr:row>
      <xdr:rowOff>152400</xdr:rowOff>
    </xdr:to>
    <xdr:graphicFrame macro="">
      <xdr:nvGraphicFramePr>
        <xdr:cNvPr id="2" name="Graphique 1">
          <a:extLst>
            <a:ext uri="{FF2B5EF4-FFF2-40B4-BE49-F238E27FC236}">
              <a16:creationId xmlns:a16="http://schemas.microsoft.com/office/drawing/2014/main" id="{CEABF5D3-653D-40AE-8FB1-C2BFF6C24B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0.87575</cdr:x>
      <cdr:y>0.94951</cdr:y>
    </cdr:from>
    <cdr:to>
      <cdr:x>0.87649</cdr:x>
      <cdr:y>0.94951</cdr:y>
    </cdr:to>
    <cdr:sp macro="" textlink="">
      <cdr:nvSpPr>
        <cdr:cNvPr id="2"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dr:relSizeAnchor xmlns:cdr="http://schemas.openxmlformats.org/drawingml/2006/chartDrawing">
    <cdr:from>
      <cdr:x>0.87575</cdr:x>
      <cdr:y>0.94951</cdr:y>
    </cdr:from>
    <cdr:to>
      <cdr:x>0.87649</cdr:x>
      <cdr:y>0.94951</cdr:y>
    </cdr:to>
    <cdr:sp macro="" textlink="">
      <cdr:nvSpPr>
        <cdr:cNvPr id="3" name="ZoneTexte 1"/>
        <cdr:cNvSpPr txBox="1"/>
      </cdr:nvSpPr>
      <cdr:spPr>
        <a:xfrm xmlns:a="http://schemas.openxmlformats.org/drawingml/2006/main">
          <a:off x="8539025" y="6517197"/>
          <a:ext cx="1243151" cy="312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100"/>
            <a:t>Année</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125504</xdr:colOff>
      <xdr:row>0</xdr:row>
      <xdr:rowOff>112060</xdr:rowOff>
    </xdr:from>
    <xdr:to>
      <xdr:col>2</xdr:col>
      <xdr:colOff>146050</xdr:colOff>
      <xdr:row>4</xdr:row>
      <xdr:rowOff>82550</xdr:rowOff>
    </xdr:to>
    <xdr:pic>
      <xdr:nvPicPr>
        <xdr:cNvPr id="2" name="Image 1">
          <a:extLst>
            <a:ext uri="{FF2B5EF4-FFF2-40B4-BE49-F238E27FC236}">
              <a16:creationId xmlns:a16="http://schemas.microsoft.com/office/drawing/2014/main" id="{4A72569E-55D7-4207-98A1-42660FA37B8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5504" y="112060"/>
          <a:ext cx="1849346" cy="801070"/>
        </a:xfrm>
        <a:prstGeom prst="rect">
          <a:avLst/>
        </a:prstGeom>
      </xdr:spPr>
    </xdr:pic>
    <xdr:clientData/>
  </xdr:twoCellAnchor>
  <xdr:twoCellAnchor editAs="oneCell">
    <xdr:from>
      <xdr:col>1</xdr:col>
      <xdr:colOff>954347</xdr:colOff>
      <xdr:row>67</xdr:row>
      <xdr:rowOff>12113</xdr:rowOff>
    </xdr:from>
    <xdr:to>
      <xdr:col>3</xdr:col>
      <xdr:colOff>522478</xdr:colOff>
      <xdr:row>68</xdr:row>
      <xdr:rowOff>247339</xdr:rowOff>
    </xdr:to>
    <xdr:pic>
      <xdr:nvPicPr>
        <xdr:cNvPr id="3" name="Image 2">
          <a:extLst>
            <a:ext uri="{FF2B5EF4-FFF2-40B4-BE49-F238E27FC236}">
              <a16:creationId xmlns:a16="http://schemas.microsoft.com/office/drawing/2014/main" id="{21F068F4-BA5A-4806-A468-5FE08A8F7C1B}"/>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47767" y="13187093"/>
          <a:ext cx="1305491" cy="418106"/>
        </a:xfrm>
        <a:prstGeom prst="rect">
          <a:avLst/>
        </a:prstGeom>
      </xdr:spPr>
    </xdr:pic>
    <xdr:clientData/>
  </xdr:twoCellAnchor>
  <xdr:twoCellAnchor editAs="oneCell">
    <xdr:from>
      <xdr:col>3</xdr:col>
      <xdr:colOff>557646</xdr:colOff>
      <xdr:row>67</xdr:row>
      <xdr:rowOff>52233</xdr:rowOff>
    </xdr:from>
    <xdr:to>
      <xdr:col>5</xdr:col>
      <xdr:colOff>494839</xdr:colOff>
      <xdr:row>68</xdr:row>
      <xdr:rowOff>303727</xdr:rowOff>
    </xdr:to>
    <xdr:pic>
      <xdr:nvPicPr>
        <xdr:cNvPr id="4" name="Image 3">
          <a:extLst>
            <a:ext uri="{FF2B5EF4-FFF2-40B4-BE49-F238E27FC236}">
              <a16:creationId xmlns:a16="http://schemas.microsoft.com/office/drawing/2014/main" id="{FADC8970-0254-4071-9D00-675E5DC698B7}"/>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88426" y="13227213"/>
          <a:ext cx="1141153" cy="434374"/>
        </a:xfrm>
        <a:prstGeom prst="rect">
          <a:avLst/>
        </a:prstGeom>
      </xdr:spPr>
    </xdr:pic>
    <xdr:clientData/>
  </xdr:twoCellAnchor>
  <xdr:twoCellAnchor editAs="oneCell">
    <xdr:from>
      <xdr:col>5</xdr:col>
      <xdr:colOff>660401</xdr:colOff>
      <xdr:row>66</xdr:row>
      <xdr:rowOff>158163</xdr:rowOff>
    </xdr:from>
    <xdr:to>
      <xdr:col>6</xdr:col>
      <xdr:colOff>490221</xdr:colOff>
      <xdr:row>68</xdr:row>
      <xdr:rowOff>328112</xdr:rowOff>
    </xdr:to>
    <xdr:pic>
      <xdr:nvPicPr>
        <xdr:cNvPr id="5" name="Image 4">
          <a:extLst>
            <a:ext uri="{FF2B5EF4-FFF2-40B4-BE49-F238E27FC236}">
              <a16:creationId xmlns:a16="http://schemas.microsoft.com/office/drawing/2014/main" id="{038706B2-867B-43F3-81E0-7C11D7C64CC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95141" y="13150263"/>
          <a:ext cx="538480" cy="535709"/>
        </a:xfrm>
        <a:prstGeom prst="rect">
          <a:avLst/>
        </a:prstGeom>
      </xdr:spPr>
    </xdr:pic>
    <xdr:clientData/>
  </xdr:twoCellAnchor>
  <xdr:twoCellAnchor editAs="oneCell">
    <xdr:from>
      <xdr:col>7</xdr:col>
      <xdr:colOff>874347</xdr:colOff>
      <xdr:row>67</xdr:row>
      <xdr:rowOff>73073</xdr:rowOff>
    </xdr:from>
    <xdr:to>
      <xdr:col>9</xdr:col>
      <xdr:colOff>3580</xdr:colOff>
      <xdr:row>68</xdr:row>
      <xdr:rowOff>363672</xdr:rowOff>
    </xdr:to>
    <xdr:pic>
      <xdr:nvPicPr>
        <xdr:cNvPr id="6" name="Image 5">
          <a:extLst>
            <a:ext uri="{FF2B5EF4-FFF2-40B4-BE49-F238E27FC236}">
              <a16:creationId xmlns:a16="http://schemas.microsoft.com/office/drawing/2014/main" id="{899EF603-2056-44DD-ADA1-F93AA44A8CD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09287" y="13248053"/>
          <a:ext cx="1003753" cy="473479"/>
        </a:xfrm>
        <a:prstGeom prst="rect">
          <a:avLst/>
        </a:prstGeom>
      </xdr:spPr>
    </xdr:pic>
    <xdr:clientData/>
  </xdr:twoCellAnchor>
  <xdr:twoCellAnchor editAs="oneCell">
    <xdr:from>
      <xdr:col>8</xdr:col>
      <xdr:colOff>560421</xdr:colOff>
      <xdr:row>67</xdr:row>
      <xdr:rowOff>111173</xdr:rowOff>
    </xdr:from>
    <xdr:to>
      <xdr:col>11</xdr:col>
      <xdr:colOff>139981</xdr:colOff>
      <xdr:row>68</xdr:row>
      <xdr:rowOff>328111</xdr:rowOff>
    </xdr:to>
    <xdr:pic>
      <xdr:nvPicPr>
        <xdr:cNvPr id="7" name="Image 6">
          <a:extLst>
            <a:ext uri="{FF2B5EF4-FFF2-40B4-BE49-F238E27FC236}">
              <a16:creationId xmlns:a16="http://schemas.microsoft.com/office/drawing/2014/main" id="{DC0B8387-0015-412A-BA05-0E5F0CAE0391}"/>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686901" y="13286153"/>
          <a:ext cx="1621720" cy="399818"/>
        </a:xfrm>
        <a:prstGeom prst="rect">
          <a:avLst/>
        </a:prstGeom>
      </xdr:spPr>
    </xdr:pic>
    <xdr:clientData/>
  </xdr:twoCellAnchor>
  <xdr:twoCellAnchor editAs="oneCell">
    <xdr:from>
      <xdr:col>6</xdr:col>
      <xdr:colOff>643516</xdr:colOff>
      <xdr:row>67</xdr:row>
      <xdr:rowOff>54464</xdr:rowOff>
    </xdr:from>
    <xdr:to>
      <xdr:col>7</xdr:col>
      <xdr:colOff>575201</xdr:colOff>
      <xdr:row>68</xdr:row>
      <xdr:rowOff>325524</xdr:rowOff>
    </xdr:to>
    <xdr:pic>
      <xdr:nvPicPr>
        <xdr:cNvPr id="8" name="Image 7">
          <a:extLst>
            <a:ext uri="{FF2B5EF4-FFF2-40B4-BE49-F238E27FC236}">
              <a16:creationId xmlns:a16="http://schemas.microsoft.com/office/drawing/2014/main" id="{E387FA35-F5FF-4389-A6EB-30B55C607498}"/>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86916" y="13229444"/>
          <a:ext cx="823225" cy="453940"/>
        </a:xfrm>
        <a:prstGeom prst="rect">
          <a:avLst/>
        </a:prstGeom>
      </xdr:spPr>
    </xdr:pic>
    <xdr:clientData/>
  </xdr:twoCellAnchor>
  <xdr:twoCellAnchor editAs="oneCell">
    <xdr:from>
      <xdr:col>0</xdr:col>
      <xdr:colOff>69850</xdr:colOff>
      <xdr:row>65</xdr:row>
      <xdr:rowOff>12700</xdr:rowOff>
    </xdr:from>
    <xdr:to>
      <xdr:col>1</xdr:col>
      <xdr:colOff>55252</xdr:colOff>
      <xdr:row>68</xdr:row>
      <xdr:rowOff>345885</xdr:rowOff>
    </xdr:to>
    <xdr:pic>
      <xdr:nvPicPr>
        <xdr:cNvPr id="9" name="Image 8">
          <a:extLst>
            <a:ext uri="{FF2B5EF4-FFF2-40B4-BE49-F238E27FC236}">
              <a16:creationId xmlns:a16="http://schemas.microsoft.com/office/drawing/2014/main" id="{766FF290-2110-43FE-B6E5-609F66B08D1F}"/>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9850" y="12951460"/>
          <a:ext cx="678822" cy="752285"/>
        </a:xfrm>
        <a:prstGeom prst="rect">
          <a:avLst/>
        </a:prstGeom>
      </xdr:spPr>
    </xdr:pic>
    <xdr:clientData/>
  </xdr:twoCellAnchor>
  <xdr:twoCellAnchor editAs="oneCell">
    <xdr:from>
      <xdr:col>1</xdr:col>
      <xdr:colOff>51964</xdr:colOff>
      <xdr:row>67</xdr:row>
      <xdr:rowOff>87400</xdr:rowOff>
    </xdr:from>
    <xdr:to>
      <xdr:col>1</xdr:col>
      <xdr:colOff>901300</xdr:colOff>
      <xdr:row>68</xdr:row>
      <xdr:rowOff>311959</xdr:rowOff>
    </xdr:to>
    <xdr:pic>
      <xdr:nvPicPr>
        <xdr:cNvPr id="10" name="Image 9">
          <a:extLst>
            <a:ext uri="{FF2B5EF4-FFF2-40B4-BE49-F238E27FC236}">
              <a16:creationId xmlns:a16="http://schemas.microsoft.com/office/drawing/2014/main" id="{E024630D-26BB-4C79-B6DD-C99BB832469B}"/>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45384" y="13262380"/>
          <a:ext cx="849336" cy="407439"/>
        </a:xfrm>
        <a:prstGeom prst="rect">
          <a:avLst/>
        </a:prstGeom>
      </xdr:spPr>
    </xdr:pic>
    <xdr:clientData/>
  </xdr:twoCellAnchor>
  <xdr:twoCellAnchor editAs="oneCell">
    <xdr:from>
      <xdr:col>0</xdr:col>
      <xdr:colOff>111369</xdr:colOff>
      <xdr:row>6</xdr:row>
      <xdr:rowOff>107759</xdr:rowOff>
    </xdr:from>
    <xdr:to>
      <xdr:col>3</xdr:col>
      <xdr:colOff>574430</xdr:colOff>
      <xdr:row>7</xdr:row>
      <xdr:rowOff>1803520</xdr:rowOff>
    </xdr:to>
    <xdr:pic>
      <xdr:nvPicPr>
        <xdr:cNvPr id="11" name="Image 10">
          <a:extLst>
            <a:ext uri="{FF2B5EF4-FFF2-40B4-BE49-F238E27FC236}">
              <a16:creationId xmlns:a16="http://schemas.microsoft.com/office/drawing/2014/main" id="{A1D5019C-8F4D-46D3-BB39-4634FD07F985}"/>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11369" y="1471739"/>
          <a:ext cx="2893841" cy="1878641"/>
        </a:xfrm>
        <a:prstGeom prst="rect">
          <a:avLst/>
        </a:prstGeom>
      </xdr:spPr>
    </xdr:pic>
    <xdr:clientData/>
  </xdr:twoCellAnchor>
  <xdr:twoCellAnchor editAs="oneCell">
    <xdr:from>
      <xdr:col>4</xdr:col>
      <xdr:colOff>42</xdr:colOff>
      <xdr:row>6</xdr:row>
      <xdr:rowOff>117232</xdr:rowOff>
    </xdr:from>
    <xdr:to>
      <xdr:col>7</xdr:col>
      <xdr:colOff>308687</xdr:colOff>
      <xdr:row>7</xdr:row>
      <xdr:rowOff>1821050</xdr:rowOff>
    </xdr:to>
    <xdr:pic>
      <xdr:nvPicPr>
        <xdr:cNvPr id="12" name="Image 11">
          <a:extLst>
            <a:ext uri="{FF2B5EF4-FFF2-40B4-BE49-F238E27FC236}">
              <a16:creationId xmlns:a16="http://schemas.microsoft.com/office/drawing/2014/main" id="{41A79603-3181-4E85-B470-79320C0AFB35}"/>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032802" y="1481212"/>
          <a:ext cx="2510825" cy="1886698"/>
        </a:xfrm>
        <a:prstGeom prst="rect">
          <a:avLst/>
        </a:prstGeom>
      </xdr:spPr>
    </xdr:pic>
    <xdr:clientData/>
  </xdr:twoCellAnchor>
  <xdr:twoCellAnchor editAs="oneCell">
    <xdr:from>
      <xdr:col>7</xdr:col>
      <xdr:colOff>362067</xdr:colOff>
      <xdr:row>6</xdr:row>
      <xdr:rowOff>128955</xdr:rowOff>
    </xdr:from>
    <xdr:to>
      <xdr:col>11</xdr:col>
      <xdr:colOff>160006</xdr:colOff>
      <xdr:row>7</xdr:row>
      <xdr:rowOff>1817077</xdr:rowOff>
    </xdr:to>
    <xdr:pic>
      <xdr:nvPicPr>
        <xdr:cNvPr id="13" name="Image 12">
          <a:extLst>
            <a:ext uri="{FF2B5EF4-FFF2-40B4-BE49-F238E27FC236}">
              <a16:creationId xmlns:a16="http://schemas.microsoft.com/office/drawing/2014/main" id="{B5A533FA-F3FD-49CC-AA85-C1353A57BE9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97007" y="1492935"/>
          <a:ext cx="2731639" cy="1871002"/>
        </a:xfrm>
        <a:prstGeom prst="rect">
          <a:avLst/>
        </a:prstGeom>
      </xdr:spPr>
    </xdr:pic>
    <xdr:clientData/>
  </xdr:twoCellAnchor>
  <xdr:twoCellAnchor>
    <xdr:from>
      <xdr:col>0</xdr:col>
      <xdr:colOff>111369</xdr:colOff>
      <xdr:row>6</xdr:row>
      <xdr:rowOff>107759</xdr:rowOff>
    </xdr:from>
    <xdr:to>
      <xdr:col>0</xdr:col>
      <xdr:colOff>416169</xdr:colOff>
      <xdr:row>7</xdr:row>
      <xdr:rowOff>253711</xdr:rowOff>
    </xdr:to>
    <xdr:sp macro="" textlink="">
      <xdr:nvSpPr>
        <xdr:cNvPr id="14" name="Ellipse 13">
          <a:extLst>
            <a:ext uri="{FF2B5EF4-FFF2-40B4-BE49-F238E27FC236}">
              <a16:creationId xmlns:a16="http://schemas.microsoft.com/office/drawing/2014/main" id="{C339322F-50D6-4BDF-B7BD-233542F03400}"/>
            </a:ext>
          </a:extLst>
        </xdr:cNvPr>
        <xdr:cNvSpPr/>
      </xdr:nvSpPr>
      <xdr:spPr>
        <a:xfrm>
          <a:off x="111369" y="1471739"/>
          <a:ext cx="304800" cy="328832"/>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4</xdr:col>
      <xdr:colOff>42</xdr:colOff>
      <xdr:row>6</xdr:row>
      <xdr:rowOff>117232</xdr:rowOff>
    </xdr:from>
    <xdr:to>
      <xdr:col>4</xdr:col>
      <xdr:colOff>304842</xdr:colOff>
      <xdr:row>7</xdr:row>
      <xdr:rowOff>262012</xdr:rowOff>
    </xdr:to>
    <xdr:sp macro="" textlink="">
      <xdr:nvSpPr>
        <xdr:cNvPr id="15" name="Ellipse 14">
          <a:extLst>
            <a:ext uri="{FF2B5EF4-FFF2-40B4-BE49-F238E27FC236}">
              <a16:creationId xmlns:a16="http://schemas.microsoft.com/office/drawing/2014/main" id="{F3EE95FB-5063-4F02-A6CA-5A729BB194CD}"/>
            </a:ext>
          </a:extLst>
        </xdr:cNvPr>
        <xdr:cNvSpPr/>
      </xdr:nvSpPr>
      <xdr:spPr>
        <a:xfrm>
          <a:off x="3032802" y="1481212"/>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383930</xdr:colOff>
      <xdr:row>6</xdr:row>
      <xdr:rowOff>148296</xdr:rowOff>
    </xdr:from>
    <xdr:to>
      <xdr:col>7</xdr:col>
      <xdr:colOff>688144</xdr:colOff>
      <xdr:row>7</xdr:row>
      <xdr:rowOff>293076</xdr:rowOff>
    </xdr:to>
    <xdr:sp macro="" textlink="">
      <xdr:nvSpPr>
        <xdr:cNvPr id="16" name="Ellipse 15">
          <a:extLst>
            <a:ext uri="{FF2B5EF4-FFF2-40B4-BE49-F238E27FC236}">
              <a16:creationId xmlns:a16="http://schemas.microsoft.com/office/drawing/2014/main" id="{4B143E81-8B55-4B0A-8F39-DE61EAE53955}"/>
            </a:ext>
          </a:extLst>
        </xdr:cNvPr>
        <xdr:cNvSpPr/>
      </xdr:nvSpPr>
      <xdr:spPr>
        <a:xfrm>
          <a:off x="5618870" y="1512276"/>
          <a:ext cx="304214"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3</a:t>
          </a:r>
        </a:p>
      </xdr:txBody>
    </xdr:sp>
    <xdr:clientData/>
  </xdr:twoCellAnchor>
  <xdr:twoCellAnchor editAs="oneCell">
    <xdr:from>
      <xdr:col>8</xdr:col>
      <xdr:colOff>304800</xdr:colOff>
      <xdr:row>1</xdr:row>
      <xdr:rowOff>5862</xdr:rowOff>
    </xdr:from>
    <xdr:to>
      <xdr:col>10</xdr:col>
      <xdr:colOff>191806</xdr:colOff>
      <xdr:row>4</xdr:row>
      <xdr:rowOff>30290</xdr:rowOff>
    </xdr:to>
    <xdr:pic>
      <xdr:nvPicPr>
        <xdr:cNvPr id="17" name="Image 16">
          <a:extLst>
            <a:ext uri="{FF2B5EF4-FFF2-40B4-BE49-F238E27FC236}">
              <a16:creationId xmlns:a16="http://schemas.microsoft.com/office/drawing/2014/main" id="{EE0F4140-C2C2-446D-B6EA-B23C9BB5F4A6}"/>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431280" y="219222"/>
          <a:ext cx="1647226" cy="6416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0</xdr:row>
      <xdr:rowOff>160020</xdr:rowOff>
    </xdr:from>
    <xdr:to>
      <xdr:col>2</xdr:col>
      <xdr:colOff>400276</xdr:colOff>
      <xdr:row>6</xdr:row>
      <xdr:rowOff>71490</xdr:rowOff>
    </xdr:to>
    <xdr:pic>
      <xdr:nvPicPr>
        <xdr:cNvPr id="2" name="Image 1">
          <a:extLst>
            <a:ext uri="{FF2B5EF4-FFF2-40B4-BE49-F238E27FC236}">
              <a16:creationId xmlns:a16="http://schemas.microsoft.com/office/drawing/2014/main" id="{7379BA8F-61BA-46ED-BC92-7BF65C813C7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7640" y="152400"/>
          <a:ext cx="2061436" cy="947790"/>
        </a:xfrm>
        <a:prstGeom prst="rect">
          <a:avLst/>
        </a:prstGeom>
      </xdr:spPr>
    </xdr:pic>
    <xdr:clientData/>
  </xdr:twoCellAnchor>
  <xdr:twoCellAnchor editAs="oneCell">
    <xdr:from>
      <xdr:col>1</xdr:col>
      <xdr:colOff>1005840</xdr:colOff>
      <xdr:row>63</xdr:row>
      <xdr:rowOff>76200</xdr:rowOff>
    </xdr:from>
    <xdr:to>
      <xdr:col>3</xdr:col>
      <xdr:colOff>575125</xdr:colOff>
      <xdr:row>64</xdr:row>
      <xdr:rowOff>315467</xdr:rowOff>
    </xdr:to>
    <xdr:pic>
      <xdr:nvPicPr>
        <xdr:cNvPr id="3" name="Image 2">
          <a:extLst>
            <a:ext uri="{FF2B5EF4-FFF2-40B4-BE49-F238E27FC236}">
              <a16:creationId xmlns:a16="http://schemas.microsoft.com/office/drawing/2014/main" id="{5BBB0A74-E5A9-47E7-9E8E-C0461ED12C1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99260" y="13411200"/>
          <a:ext cx="1306645" cy="422147"/>
        </a:xfrm>
        <a:prstGeom prst="rect">
          <a:avLst/>
        </a:prstGeom>
      </xdr:spPr>
    </xdr:pic>
    <xdr:clientData/>
  </xdr:twoCellAnchor>
  <xdr:twoCellAnchor editAs="oneCell">
    <xdr:from>
      <xdr:col>4</xdr:col>
      <xdr:colOff>7621</xdr:colOff>
      <xdr:row>63</xdr:row>
      <xdr:rowOff>116320</xdr:rowOff>
    </xdr:from>
    <xdr:to>
      <xdr:col>5</xdr:col>
      <xdr:colOff>548641</xdr:colOff>
      <xdr:row>64</xdr:row>
      <xdr:rowOff>371855</xdr:rowOff>
    </xdr:to>
    <xdr:pic>
      <xdr:nvPicPr>
        <xdr:cNvPr id="4" name="Image 3">
          <a:extLst>
            <a:ext uri="{FF2B5EF4-FFF2-40B4-BE49-F238E27FC236}">
              <a16:creationId xmlns:a16="http://schemas.microsoft.com/office/drawing/2014/main" id="{BD9EE9CF-C4BB-44C9-A0D5-C0D60B0ACD4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0381" y="13451320"/>
          <a:ext cx="1143000" cy="438415"/>
        </a:xfrm>
        <a:prstGeom prst="rect">
          <a:avLst/>
        </a:prstGeom>
      </xdr:spPr>
    </xdr:pic>
    <xdr:clientData/>
  </xdr:twoCellAnchor>
  <xdr:twoCellAnchor editAs="oneCell">
    <xdr:from>
      <xdr:col>6</xdr:col>
      <xdr:colOff>7621</xdr:colOff>
      <xdr:row>63</xdr:row>
      <xdr:rowOff>38100</xdr:rowOff>
    </xdr:from>
    <xdr:to>
      <xdr:col>6</xdr:col>
      <xdr:colOff>548641</xdr:colOff>
      <xdr:row>64</xdr:row>
      <xdr:rowOff>396240</xdr:rowOff>
    </xdr:to>
    <xdr:pic>
      <xdr:nvPicPr>
        <xdr:cNvPr id="5" name="Image 4">
          <a:extLst>
            <a:ext uri="{FF2B5EF4-FFF2-40B4-BE49-F238E27FC236}">
              <a16:creationId xmlns:a16="http://schemas.microsoft.com/office/drawing/2014/main" id="{ECDBA0A1-944E-4D1A-939B-612EFA9C2D5E}"/>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351021" y="13373100"/>
          <a:ext cx="541020" cy="541020"/>
        </a:xfrm>
        <a:prstGeom prst="rect">
          <a:avLst/>
        </a:prstGeom>
      </xdr:spPr>
    </xdr:pic>
    <xdr:clientData/>
  </xdr:twoCellAnchor>
  <xdr:twoCellAnchor editAs="oneCell">
    <xdr:from>
      <xdr:col>8</xdr:col>
      <xdr:colOff>34531</xdr:colOff>
      <xdr:row>63</xdr:row>
      <xdr:rowOff>137160</xdr:rowOff>
    </xdr:from>
    <xdr:to>
      <xdr:col>9</xdr:col>
      <xdr:colOff>53341</xdr:colOff>
      <xdr:row>64</xdr:row>
      <xdr:rowOff>431800</xdr:rowOff>
    </xdr:to>
    <xdr:pic>
      <xdr:nvPicPr>
        <xdr:cNvPr id="6" name="Image 5">
          <a:extLst>
            <a:ext uri="{FF2B5EF4-FFF2-40B4-BE49-F238E27FC236}">
              <a16:creationId xmlns:a16="http://schemas.microsoft.com/office/drawing/2014/main" id="{752723AB-D758-464F-BB7F-9547C4D219A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161011" y="13472160"/>
          <a:ext cx="1001790" cy="477520"/>
        </a:xfrm>
        <a:prstGeom prst="rect">
          <a:avLst/>
        </a:prstGeom>
      </xdr:spPr>
    </xdr:pic>
    <xdr:clientData/>
  </xdr:twoCellAnchor>
  <xdr:twoCellAnchor editAs="oneCell">
    <xdr:from>
      <xdr:col>8</xdr:col>
      <xdr:colOff>609605</xdr:colOff>
      <xdr:row>63</xdr:row>
      <xdr:rowOff>175260</xdr:rowOff>
    </xdr:from>
    <xdr:to>
      <xdr:col>11</xdr:col>
      <xdr:colOff>183969</xdr:colOff>
      <xdr:row>64</xdr:row>
      <xdr:rowOff>396239</xdr:rowOff>
    </xdr:to>
    <xdr:pic>
      <xdr:nvPicPr>
        <xdr:cNvPr id="7" name="Image 6">
          <a:extLst>
            <a:ext uri="{FF2B5EF4-FFF2-40B4-BE49-F238E27FC236}">
              <a16:creationId xmlns:a16="http://schemas.microsoft.com/office/drawing/2014/main" id="{3E0EB652-D8B7-45AA-961E-B3ECA3801087}"/>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736085" y="13510260"/>
          <a:ext cx="1616524" cy="403859"/>
        </a:xfrm>
        <a:prstGeom prst="rect">
          <a:avLst/>
        </a:prstGeom>
      </xdr:spPr>
    </xdr:pic>
    <xdr:clientData/>
  </xdr:twoCellAnchor>
  <xdr:twoCellAnchor editAs="oneCell">
    <xdr:from>
      <xdr:col>6</xdr:col>
      <xdr:colOff>701936</xdr:colOff>
      <xdr:row>63</xdr:row>
      <xdr:rowOff>118551</xdr:rowOff>
    </xdr:from>
    <xdr:to>
      <xdr:col>7</xdr:col>
      <xdr:colOff>629003</xdr:colOff>
      <xdr:row>64</xdr:row>
      <xdr:rowOff>393652</xdr:rowOff>
    </xdr:to>
    <xdr:pic>
      <xdr:nvPicPr>
        <xdr:cNvPr id="8" name="Image 7">
          <a:extLst>
            <a:ext uri="{FF2B5EF4-FFF2-40B4-BE49-F238E27FC236}">
              <a16:creationId xmlns:a16="http://schemas.microsoft.com/office/drawing/2014/main" id="{26CC1CEF-8E15-4822-8A9A-7A5BB99936DE}"/>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45336" y="13453551"/>
          <a:ext cx="818607" cy="457981"/>
        </a:xfrm>
        <a:prstGeom prst="rect">
          <a:avLst/>
        </a:prstGeom>
      </xdr:spPr>
    </xdr:pic>
    <xdr:clientData/>
  </xdr:twoCellAnchor>
  <xdr:twoCellAnchor editAs="oneCell">
    <xdr:from>
      <xdr:col>0</xdr:col>
      <xdr:colOff>121920</xdr:colOff>
      <xdr:row>62</xdr:row>
      <xdr:rowOff>21946</xdr:rowOff>
    </xdr:from>
    <xdr:to>
      <xdr:col>1</xdr:col>
      <xdr:colOff>106745</xdr:colOff>
      <xdr:row>64</xdr:row>
      <xdr:rowOff>414013</xdr:rowOff>
    </xdr:to>
    <xdr:pic>
      <xdr:nvPicPr>
        <xdr:cNvPr id="9" name="Image 8">
          <a:extLst>
            <a:ext uri="{FF2B5EF4-FFF2-40B4-BE49-F238E27FC236}">
              <a16:creationId xmlns:a16="http://schemas.microsoft.com/office/drawing/2014/main" id="{E331A57D-BEDB-4D6D-89A4-E07C3835AB9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1920" y="13174066"/>
          <a:ext cx="678245" cy="757827"/>
        </a:xfrm>
        <a:prstGeom prst="rect">
          <a:avLst/>
        </a:prstGeom>
      </xdr:spPr>
    </xdr:pic>
    <xdr:clientData/>
  </xdr:twoCellAnchor>
  <xdr:twoCellAnchor editAs="oneCell">
    <xdr:from>
      <xdr:col>1</xdr:col>
      <xdr:colOff>103457</xdr:colOff>
      <xdr:row>63</xdr:row>
      <xdr:rowOff>151487</xdr:rowOff>
    </xdr:from>
    <xdr:to>
      <xdr:col>1</xdr:col>
      <xdr:colOff>952793</xdr:colOff>
      <xdr:row>64</xdr:row>
      <xdr:rowOff>380087</xdr:rowOff>
    </xdr:to>
    <xdr:pic>
      <xdr:nvPicPr>
        <xdr:cNvPr id="10" name="Image 9">
          <a:extLst>
            <a:ext uri="{FF2B5EF4-FFF2-40B4-BE49-F238E27FC236}">
              <a16:creationId xmlns:a16="http://schemas.microsoft.com/office/drawing/2014/main" id="{C0F8E539-7DD6-4FF9-8D9A-D2824F957BE8}"/>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96877" y="13486487"/>
          <a:ext cx="849336" cy="411480"/>
        </a:xfrm>
        <a:prstGeom prst="rect">
          <a:avLst/>
        </a:prstGeom>
      </xdr:spPr>
    </xdr:pic>
    <xdr:clientData/>
  </xdr:twoCellAnchor>
  <xdr:twoCellAnchor editAs="oneCell">
    <xdr:from>
      <xdr:col>0</xdr:col>
      <xdr:colOff>58615</xdr:colOff>
      <xdr:row>7</xdr:row>
      <xdr:rowOff>128923</xdr:rowOff>
    </xdr:from>
    <xdr:to>
      <xdr:col>3</xdr:col>
      <xdr:colOff>58615</xdr:colOff>
      <xdr:row>9</xdr:row>
      <xdr:rowOff>14211</xdr:rowOff>
    </xdr:to>
    <xdr:pic>
      <xdr:nvPicPr>
        <xdr:cNvPr id="11" name="Image 10">
          <a:extLst>
            <a:ext uri="{FF2B5EF4-FFF2-40B4-BE49-F238E27FC236}">
              <a16:creationId xmlns:a16="http://schemas.microsoft.com/office/drawing/2014/main" id="{E0AF7D55-F4EA-4D20-B9D2-ED8C3E9DF52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8615" y="1424323"/>
          <a:ext cx="2430780" cy="1828388"/>
        </a:xfrm>
        <a:prstGeom prst="rect">
          <a:avLst/>
        </a:prstGeom>
      </xdr:spPr>
    </xdr:pic>
    <xdr:clientData/>
  </xdr:twoCellAnchor>
  <xdr:twoCellAnchor editAs="oneCell">
    <xdr:from>
      <xdr:col>3</xdr:col>
      <xdr:colOff>111370</xdr:colOff>
      <xdr:row>7</xdr:row>
      <xdr:rowOff>134814</xdr:rowOff>
    </xdr:from>
    <xdr:to>
      <xdr:col>7</xdr:col>
      <xdr:colOff>315530</xdr:colOff>
      <xdr:row>9</xdr:row>
      <xdr:rowOff>22422</xdr:rowOff>
    </xdr:to>
    <xdr:pic>
      <xdr:nvPicPr>
        <xdr:cNvPr id="12" name="Image 11">
          <a:extLst>
            <a:ext uri="{FF2B5EF4-FFF2-40B4-BE49-F238E27FC236}">
              <a16:creationId xmlns:a16="http://schemas.microsoft.com/office/drawing/2014/main" id="{A9B108D8-5E2F-4321-89A8-93C6B7788B2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42150" y="1430214"/>
          <a:ext cx="3008320" cy="1830708"/>
        </a:xfrm>
        <a:prstGeom prst="rect">
          <a:avLst/>
        </a:prstGeom>
      </xdr:spPr>
    </xdr:pic>
    <xdr:clientData/>
  </xdr:twoCellAnchor>
  <xdr:twoCellAnchor editAs="oneCell">
    <xdr:from>
      <xdr:col>7</xdr:col>
      <xdr:colOff>352460</xdr:colOff>
      <xdr:row>7</xdr:row>
      <xdr:rowOff>111370</xdr:rowOff>
    </xdr:from>
    <xdr:to>
      <xdr:col>11</xdr:col>
      <xdr:colOff>158262</xdr:colOff>
      <xdr:row>9</xdr:row>
      <xdr:rowOff>35693</xdr:rowOff>
    </xdr:to>
    <xdr:pic>
      <xdr:nvPicPr>
        <xdr:cNvPr id="13" name="Image 12">
          <a:extLst>
            <a:ext uri="{FF2B5EF4-FFF2-40B4-BE49-F238E27FC236}">
              <a16:creationId xmlns:a16="http://schemas.microsoft.com/office/drawing/2014/main" id="{72688D6B-14CD-4C18-ACFD-18B4C191BC3D}"/>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587400" y="1406770"/>
          <a:ext cx="2739502" cy="1867423"/>
        </a:xfrm>
        <a:prstGeom prst="rect">
          <a:avLst/>
        </a:prstGeom>
      </xdr:spPr>
    </xdr:pic>
    <xdr:clientData/>
  </xdr:twoCellAnchor>
  <xdr:twoCellAnchor>
    <xdr:from>
      <xdr:col>0</xdr:col>
      <xdr:colOff>58615</xdr:colOff>
      <xdr:row>7</xdr:row>
      <xdr:rowOff>128923</xdr:rowOff>
    </xdr:from>
    <xdr:to>
      <xdr:col>0</xdr:col>
      <xdr:colOff>363415</xdr:colOff>
      <xdr:row>8</xdr:row>
      <xdr:rowOff>273703</xdr:rowOff>
    </xdr:to>
    <xdr:sp macro="" textlink="">
      <xdr:nvSpPr>
        <xdr:cNvPr id="14" name="Ellipse 13">
          <a:extLst>
            <a:ext uri="{FF2B5EF4-FFF2-40B4-BE49-F238E27FC236}">
              <a16:creationId xmlns:a16="http://schemas.microsoft.com/office/drawing/2014/main" id="{F4AB070F-25E5-4765-95A3-F15CC472B474}"/>
            </a:ext>
          </a:extLst>
        </xdr:cNvPr>
        <xdr:cNvSpPr/>
      </xdr:nvSpPr>
      <xdr:spPr>
        <a:xfrm>
          <a:off x="58615" y="1424323"/>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1</a:t>
          </a:r>
        </a:p>
      </xdr:txBody>
    </xdr:sp>
    <xdr:clientData/>
  </xdr:twoCellAnchor>
  <xdr:twoCellAnchor>
    <xdr:from>
      <xdr:col>3</xdr:col>
      <xdr:colOff>121334</xdr:colOff>
      <xdr:row>7</xdr:row>
      <xdr:rowOff>146980</xdr:rowOff>
    </xdr:from>
    <xdr:to>
      <xdr:col>3</xdr:col>
      <xdr:colOff>426134</xdr:colOff>
      <xdr:row>8</xdr:row>
      <xdr:rowOff>291760</xdr:rowOff>
    </xdr:to>
    <xdr:sp macro="" textlink="">
      <xdr:nvSpPr>
        <xdr:cNvPr id="15" name="Ellipse 14">
          <a:extLst>
            <a:ext uri="{FF2B5EF4-FFF2-40B4-BE49-F238E27FC236}">
              <a16:creationId xmlns:a16="http://schemas.microsoft.com/office/drawing/2014/main" id="{D8BE43B4-C066-4808-B21A-CEF56F6004C8}"/>
            </a:ext>
          </a:extLst>
        </xdr:cNvPr>
        <xdr:cNvSpPr/>
      </xdr:nvSpPr>
      <xdr:spPr>
        <a:xfrm>
          <a:off x="2552114" y="144238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xdr:from>
      <xdr:col>7</xdr:col>
      <xdr:colOff>352460</xdr:colOff>
      <xdr:row>7</xdr:row>
      <xdr:rowOff>111370</xdr:rowOff>
    </xdr:from>
    <xdr:to>
      <xdr:col>7</xdr:col>
      <xdr:colOff>657260</xdr:colOff>
      <xdr:row>8</xdr:row>
      <xdr:rowOff>256150</xdr:rowOff>
    </xdr:to>
    <xdr:sp macro="" textlink="">
      <xdr:nvSpPr>
        <xdr:cNvPr id="16" name="Ellipse 15">
          <a:extLst>
            <a:ext uri="{FF2B5EF4-FFF2-40B4-BE49-F238E27FC236}">
              <a16:creationId xmlns:a16="http://schemas.microsoft.com/office/drawing/2014/main" id="{FD38AE74-71B1-459A-A5BE-4783097A1007}"/>
            </a:ext>
          </a:extLst>
        </xdr:cNvPr>
        <xdr:cNvSpPr/>
      </xdr:nvSpPr>
      <xdr:spPr>
        <a:xfrm>
          <a:off x="5587400" y="1406770"/>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1100" b="1">
              <a:solidFill>
                <a:sysClr val="windowText" lastClr="000000"/>
              </a:solidFill>
              <a:latin typeface="+mn-lt"/>
            </a:rPr>
            <a:t>2</a:t>
          </a:r>
        </a:p>
      </xdr:txBody>
    </xdr:sp>
    <xdr:clientData/>
  </xdr:twoCellAnchor>
  <xdr:twoCellAnchor editAs="oneCell">
    <xdr:from>
      <xdr:col>8</xdr:col>
      <xdr:colOff>216877</xdr:colOff>
      <xdr:row>2</xdr:row>
      <xdr:rowOff>17585</xdr:rowOff>
    </xdr:from>
    <xdr:to>
      <xdr:col>10</xdr:col>
      <xdr:colOff>103883</xdr:colOff>
      <xdr:row>5</xdr:row>
      <xdr:rowOff>47875</xdr:rowOff>
    </xdr:to>
    <xdr:pic>
      <xdr:nvPicPr>
        <xdr:cNvPr id="17" name="Image 16">
          <a:extLst>
            <a:ext uri="{FF2B5EF4-FFF2-40B4-BE49-F238E27FC236}">
              <a16:creationId xmlns:a16="http://schemas.microsoft.com/office/drawing/2014/main" id="{8768F211-57E5-4D12-ACEA-7149B0818161}"/>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343357" y="169985"/>
          <a:ext cx="1647226" cy="6398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12" name="Imag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1120139</xdr:colOff>
      <xdr:row>123</xdr:row>
      <xdr:rowOff>178462</xdr:rowOff>
    </xdr:from>
    <xdr:to>
      <xdr:col>3</xdr:col>
      <xdr:colOff>836630</xdr:colOff>
      <xdr:row>124</xdr:row>
      <xdr:rowOff>384047</xdr:rowOff>
    </xdr:to>
    <xdr:pic>
      <xdr:nvPicPr>
        <xdr:cNvPr id="14" name="Imag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0679" y="22162162"/>
          <a:ext cx="1202391" cy="388465"/>
        </a:xfrm>
        <a:prstGeom prst="rect">
          <a:avLst/>
        </a:prstGeom>
      </xdr:spPr>
    </xdr:pic>
    <xdr:clientData/>
  </xdr:twoCellAnchor>
  <xdr:twoCellAnchor editAs="oneCell">
    <xdr:from>
      <xdr:col>4</xdr:col>
      <xdr:colOff>53340</xdr:colOff>
      <xdr:row>124</xdr:row>
      <xdr:rowOff>37000</xdr:rowOff>
    </xdr:from>
    <xdr:to>
      <xdr:col>5</xdr:col>
      <xdr:colOff>221223</xdr:colOff>
      <xdr:row>124</xdr:row>
      <xdr:rowOff>440435</xdr:rowOff>
    </xdr:to>
    <xdr:pic>
      <xdr:nvPicPr>
        <xdr:cNvPr id="16" name="Imag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71800" y="22203580"/>
          <a:ext cx="1051803" cy="403435"/>
        </a:xfrm>
        <a:prstGeom prst="rect">
          <a:avLst/>
        </a:prstGeom>
      </xdr:spPr>
    </xdr:pic>
    <xdr:clientData/>
  </xdr:twoCellAnchor>
  <xdr:twoCellAnchor editAs="oneCell">
    <xdr:from>
      <xdr:col>5</xdr:col>
      <xdr:colOff>480060</xdr:colOff>
      <xdr:row>123</xdr:row>
      <xdr:rowOff>149846</xdr:rowOff>
    </xdr:from>
    <xdr:to>
      <xdr:col>6</xdr:col>
      <xdr:colOff>55894</xdr:colOff>
      <xdr:row>124</xdr:row>
      <xdr:rowOff>464820</xdr:rowOff>
    </xdr:to>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82440" y="22133546"/>
          <a:ext cx="497854" cy="497854"/>
        </a:xfrm>
        <a:prstGeom prst="rect">
          <a:avLst/>
        </a:prstGeom>
      </xdr:spPr>
    </xdr:pic>
    <xdr:clientData/>
  </xdr:twoCellAnchor>
  <xdr:twoCellAnchor editAs="oneCell">
    <xdr:from>
      <xdr:col>8</xdr:col>
      <xdr:colOff>255510</xdr:colOff>
      <xdr:row>120</xdr:row>
      <xdr:rowOff>7620</xdr:rowOff>
    </xdr:from>
    <xdr:to>
      <xdr:col>10</xdr:col>
      <xdr:colOff>179150</xdr:colOff>
      <xdr:row>124</xdr:row>
      <xdr:rowOff>12699</xdr:rowOff>
    </xdr:to>
    <xdr:pic>
      <xdr:nvPicPr>
        <xdr:cNvPr id="18" name="Imag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25830" y="21739860"/>
          <a:ext cx="921860" cy="439420"/>
        </a:xfrm>
        <a:prstGeom prst="rect">
          <a:avLst/>
        </a:prstGeom>
      </xdr:spPr>
    </xdr:pic>
    <xdr:clientData/>
  </xdr:twoCellAnchor>
  <xdr:twoCellAnchor editAs="oneCell">
    <xdr:from>
      <xdr:col>7</xdr:col>
      <xdr:colOff>434344</xdr:colOff>
      <xdr:row>124</xdr:row>
      <xdr:rowOff>62703</xdr:rowOff>
    </xdr:from>
    <xdr:to>
      <xdr:col>10</xdr:col>
      <xdr:colOff>70229</xdr:colOff>
      <xdr:row>124</xdr:row>
      <xdr:rowOff>434339</xdr:rowOff>
    </xdr:to>
    <xdr:pic>
      <xdr:nvPicPr>
        <xdr:cNvPr id="19" name="Imag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51224" y="22229283"/>
          <a:ext cx="1487545" cy="371636"/>
        </a:xfrm>
        <a:prstGeom prst="rect">
          <a:avLst/>
        </a:prstGeom>
      </xdr:spPr>
    </xdr:pic>
    <xdr:clientData/>
  </xdr:twoCellAnchor>
  <xdr:twoCellAnchor editAs="oneCell">
    <xdr:from>
      <xdr:col>6</xdr:col>
      <xdr:colOff>252355</xdr:colOff>
      <xdr:row>124</xdr:row>
      <xdr:rowOff>40792</xdr:rowOff>
    </xdr:from>
    <xdr:to>
      <xdr:col>7</xdr:col>
      <xdr:colOff>213168</xdr:colOff>
      <xdr:row>124</xdr:row>
      <xdr:rowOff>462232</xdr:rowOff>
    </xdr:to>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76755" y="22207372"/>
          <a:ext cx="753293" cy="421440"/>
        </a:xfrm>
        <a:prstGeom prst="rect">
          <a:avLst/>
        </a:prstGeom>
      </xdr:spPr>
    </xdr:pic>
    <xdr:clientData/>
  </xdr:twoCellAnchor>
  <xdr:twoCellAnchor editAs="oneCell">
    <xdr:from>
      <xdr:col>0</xdr:col>
      <xdr:colOff>53340</xdr:colOff>
      <xdr:row>122</xdr:row>
      <xdr:rowOff>21451</xdr:rowOff>
    </xdr:from>
    <xdr:to>
      <xdr:col>2</xdr:col>
      <xdr:colOff>166930</xdr:colOff>
      <xdr:row>124</xdr:row>
      <xdr:rowOff>482593</xdr:rowOff>
    </xdr:to>
    <xdr:pic>
      <xdr:nvPicPr>
        <xdr:cNvPr id="21" name="Imag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3340" y="21951811"/>
          <a:ext cx="624130" cy="697362"/>
        </a:xfrm>
        <a:prstGeom prst="rect">
          <a:avLst/>
        </a:prstGeom>
      </xdr:spPr>
    </xdr:pic>
    <xdr:clientData/>
  </xdr:twoCellAnchor>
  <xdr:twoCellAnchor editAs="oneCell">
    <xdr:from>
      <xdr:col>2</xdr:col>
      <xdr:colOff>217756</xdr:colOff>
      <xdr:row>124</xdr:row>
      <xdr:rowOff>70017</xdr:rowOff>
    </xdr:from>
    <xdr:to>
      <xdr:col>2</xdr:col>
      <xdr:colOff>999326</xdr:colOff>
      <xdr:row>124</xdr:row>
      <xdr:rowOff>448666</xdr:rowOff>
    </xdr:to>
    <xdr:pic>
      <xdr:nvPicPr>
        <xdr:cNvPr id="22" name="Imag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28296" y="22236597"/>
          <a:ext cx="781570" cy="378649"/>
        </a:xfrm>
        <a:prstGeom prst="rect">
          <a:avLst/>
        </a:prstGeom>
      </xdr:spPr>
    </xdr:pic>
    <xdr:clientData/>
  </xdr:twoCellAnchor>
  <xdr:twoCellAnchor editAs="oneCell">
    <xdr:from>
      <xdr:col>1</xdr:col>
      <xdr:colOff>52754</xdr:colOff>
      <xdr:row>15</xdr:row>
      <xdr:rowOff>27840</xdr:rowOff>
    </xdr:from>
    <xdr:to>
      <xdr:col>3</xdr:col>
      <xdr:colOff>474787</xdr:colOff>
      <xdr:row>15</xdr:row>
      <xdr:rowOff>1645626</xdr:rowOff>
    </xdr:to>
    <xdr:pic>
      <xdr:nvPicPr>
        <xdr:cNvPr id="4" name="Image 3">
          <a:extLst>
            <a:ext uri="{FF2B5EF4-FFF2-40B4-BE49-F238E27FC236}">
              <a16:creationId xmlns:a16="http://schemas.microsoft.com/office/drawing/2014/main" id="{05288A47-3DD6-4C43-9D26-3DA48CCAD5D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22385" y="3351332"/>
          <a:ext cx="2157048" cy="1617786"/>
        </a:xfrm>
        <a:prstGeom prst="rect">
          <a:avLst/>
        </a:prstGeom>
      </xdr:spPr>
    </xdr:pic>
    <xdr:clientData/>
  </xdr:twoCellAnchor>
  <xdr:twoCellAnchor editAs="oneCell">
    <xdr:from>
      <xdr:col>3</xdr:col>
      <xdr:colOff>609483</xdr:colOff>
      <xdr:row>15</xdr:row>
      <xdr:rowOff>52755</xdr:rowOff>
    </xdr:from>
    <xdr:to>
      <xdr:col>6</xdr:col>
      <xdr:colOff>2426</xdr:colOff>
      <xdr:row>15</xdr:row>
      <xdr:rowOff>1658817</xdr:rowOff>
    </xdr:to>
    <xdr:pic>
      <xdr:nvPicPr>
        <xdr:cNvPr id="6" name="Image 5">
          <a:extLst>
            <a:ext uri="{FF2B5EF4-FFF2-40B4-BE49-F238E27FC236}">
              <a16:creationId xmlns:a16="http://schemas.microsoft.com/office/drawing/2014/main" id="{A4D3169F-23ED-4482-8986-7079CC32F3F1}"/>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614129" y="3376247"/>
          <a:ext cx="2118559" cy="1606062"/>
        </a:xfrm>
        <a:prstGeom prst="rect">
          <a:avLst/>
        </a:prstGeom>
      </xdr:spPr>
    </xdr:pic>
    <xdr:clientData/>
  </xdr:twoCellAnchor>
  <xdr:twoCellAnchor editAs="oneCell">
    <xdr:from>
      <xdr:col>6</xdr:col>
      <xdr:colOff>146538</xdr:colOff>
      <xdr:row>15</xdr:row>
      <xdr:rowOff>48146</xdr:rowOff>
    </xdr:from>
    <xdr:to>
      <xdr:col>10</xdr:col>
      <xdr:colOff>23446</xdr:colOff>
      <xdr:row>15</xdr:row>
      <xdr:rowOff>1646118</xdr:rowOff>
    </xdr:to>
    <xdr:pic>
      <xdr:nvPicPr>
        <xdr:cNvPr id="7" name="Image 6">
          <a:extLst>
            <a:ext uri="{FF2B5EF4-FFF2-40B4-BE49-F238E27FC236}">
              <a16:creationId xmlns:a16="http://schemas.microsoft.com/office/drawing/2014/main" id="{2CC1D071-F785-463E-95C4-6DA9C2B42D4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76800" y="3371638"/>
          <a:ext cx="2520461" cy="1597972"/>
        </a:xfrm>
        <a:prstGeom prst="rect">
          <a:avLst/>
        </a:prstGeom>
      </xdr:spPr>
    </xdr:pic>
    <xdr:clientData/>
  </xdr:twoCellAnchor>
  <xdr:twoCellAnchor editAs="oneCell">
    <xdr:from>
      <xdr:col>7</xdr:col>
      <xdr:colOff>105507</xdr:colOff>
      <xdr:row>1</xdr:row>
      <xdr:rowOff>105507</xdr:rowOff>
    </xdr:from>
    <xdr:to>
      <xdr:col>9</xdr:col>
      <xdr:colOff>185943</xdr:colOff>
      <xdr:row>4</xdr:row>
      <xdr:rowOff>376120</xdr:rowOff>
    </xdr:to>
    <xdr:pic>
      <xdr:nvPicPr>
        <xdr:cNvPr id="2" name="Image 1">
          <a:extLst>
            <a:ext uri="{FF2B5EF4-FFF2-40B4-BE49-F238E27FC236}">
              <a16:creationId xmlns:a16="http://schemas.microsoft.com/office/drawing/2014/main" id="{8494453D-8287-498D-B4CD-24A68C0647A9}"/>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627076" y="357553"/>
          <a:ext cx="1651329" cy="6398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2" name="Image 1">
          <a:extLst>
            <a:ext uri="{FF2B5EF4-FFF2-40B4-BE49-F238E27FC236}">
              <a16:creationId xmlns:a16="http://schemas.microsoft.com/office/drawing/2014/main" id="{67F13E69-AEA3-45A8-991B-2639682C4B8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1112519</xdr:colOff>
      <xdr:row>122</xdr:row>
      <xdr:rowOff>132742</xdr:rowOff>
    </xdr:from>
    <xdr:to>
      <xdr:col>3</xdr:col>
      <xdr:colOff>829010</xdr:colOff>
      <xdr:row>123</xdr:row>
      <xdr:rowOff>338328</xdr:rowOff>
    </xdr:to>
    <xdr:pic>
      <xdr:nvPicPr>
        <xdr:cNvPr id="3" name="Image 2">
          <a:extLst>
            <a:ext uri="{FF2B5EF4-FFF2-40B4-BE49-F238E27FC236}">
              <a16:creationId xmlns:a16="http://schemas.microsoft.com/office/drawing/2014/main" id="{76B3CD70-EF85-4DCD-9D95-38411B29646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23059" y="22116442"/>
          <a:ext cx="1202391" cy="388466"/>
        </a:xfrm>
        <a:prstGeom prst="rect">
          <a:avLst/>
        </a:prstGeom>
      </xdr:spPr>
    </xdr:pic>
    <xdr:clientData/>
  </xdr:twoCellAnchor>
  <xdr:twoCellAnchor editAs="oneCell">
    <xdr:from>
      <xdr:col>4</xdr:col>
      <xdr:colOff>45720</xdr:colOff>
      <xdr:row>122</xdr:row>
      <xdr:rowOff>174160</xdr:rowOff>
    </xdr:from>
    <xdr:to>
      <xdr:col>5</xdr:col>
      <xdr:colOff>213603</xdr:colOff>
      <xdr:row>123</xdr:row>
      <xdr:rowOff>394716</xdr:rowOff>
    </xdr:to>
    <xdr:pic>
      <xdr:nvPicPr>
        <xdr:cNvPr id="4" name="Image 3">
          <a:extLst>
            <a:ext uri="{FF2B5EF4-FFF2-40B4-BE49-F238E27FC236}">
              <a16:creationId xmlns:a16="http://schemas.microsoft.com/office/drawing/2014/main" id="{B5547DE8-AF73-44FC-8172-01AE39E13E7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64180" y="22157860"/>
          <a:ext cx="1051803" cy="403436"/>
        </a:xfrm>
        <a:prstGeom prst="rect">
          <a:avLst/>
        </a:prstGeom>
      </xdr:spPr>
    </xdr:pic>
    <xdr:clientData/>
  </xdr:twoCellAnchor>
  <xdr:twoCellAnchor editAs="oneCell">
    <xdr:from>
      <xdr:col>5</xdr:col>
      <xdr:colOff>472440</xdr:colOff>
      <xdr:row>122</xdr:row>
      <xdr:rowOff>104126</xdr:rowOff>
    </xdr:from>
    <xdr:to>
      <xdr:col>6</xdr:col>
      <xdr:colOff>48274</xdr:colOff>
      <xdr:row>123</xdr:row>
      <xdr:rowOff>419101</xdr:rowOff>
    </xdr:to>
    <xdr:pic>
      <xdr:nvPicPr>
        <xdr:cNvPr id="5" name="Image 4">
          <a:extLst>
            <a:ext uri="{FF2B5EF4-FFF2-40B4-BE49-F238E27FC236}">
              <a16:creationId xmlns:a16="http://schemas.microsoft.com/office/drawing/2014/main" id="{E769FD42-73DC-451D-88D6-C5E328E277B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74820" y="22087826"/>
          <a:ext cx="497854" cy="497855"/>
        </a:xfrm>
        <a:prstGeom prst="rect">
          <a:avLst/>
        </a:prstGeom>
      </xdr:spPr>
    </xdr:pic>
    <xdr:clientData/>
  </xdr:twoCellAnchor>
  <xdr:twoCellAnchor editAs="oneCell">
    <xdr:from>
      <xdr:col>8</xdr:col>
      <xdr:colOff>247890</xdr:colOff>
      <xdr:row>118</xdr:row>
      <xdr:rowOff>327660</xdr:rowOff>
    </xdr:from>
    <xdr:to>
      <xdr:col>10</xdr:col>
      <xdr:colOff>171530</xdr:colOff>
      <xdr:row>122</xdr:row>
      <xdr:rowOff>149859</xdr:rowOff>
    </xdr:to>
    <xdr:pic>
      <xdr:nvPicPr>
        <xdr:cNvPr id="6" name="Image 5">
          <a:extLst>
            <a:ext uri="{FF2B5EF4-FFF2-40B4-BE49-F238E27FC236}">
              <a16:creationId xmlns:a16="http://schemas.microsoft.com/office/drawing/2014/main" id="{2ED99F22-D644-40C2-89D9-7D103DA56B88}"/>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18210" y="21694140"/>
          <a:ext cx="921860" cy="439419"/>
        </a:xfrm>
        <a:prstGeom prst="rect">
          <a:avLst/>
        </a:prstGeom>
      </xdr:spPr>
    </xdr:pic>
    <xdr:clientData/>
  </xdr:twoCellAnchor>
  <xdr:twoCellAnchor editAs="oneCell">
    <xdr:from>
      <xdr:col>7</xdr:col>
      <xdr:colOff>426724</xdr:colOff>
      <xdr:row>123</xdr:row>
      <xdr:rowOff>16983</xdr:rowOff>
    </xdr:from>
    <xdr:to>
      <xdr:col>10</xdr:col>
      <xdr:colOff>62609</xdr:colOff>
      <xdr:row>123</xdr:row>
      <xdr:rowOff>388619</xdr:rowOff>
    </xdr:to>
    <xdr:pic>
      <xdr:nvPicPr>
        <xdr:cNvPr id="7" name="Image 6">
          <a:extLst>
            <a:ext uri="{FF2B5EF4-FFF2-40B4-BE49-F238E27FC236}">
              <a16:creationId xmlns:a16="http://schemas.microsoft.com/office/drawing/2014/main" id="{E3110CF4-0F13-4914-9108-846DF27E2214}"/>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43604" y="22183563"/>
          <a:ext cx="1487545" cy="371636"/>
        </a:xfrm>
        <a:prstGeom prst="rect">
          <a:avLst/>
        </a:prstGeom>
      </xdr:spPr>
    </xdr:pic>
    <xdr:clientData/>
  </xdr:twoCellAnchor>
  <xdr:twoCellAnchor editAs="oneCell">
    <xdr:from>
      <xdr:col>6</xdr:col>
      <xdr:colOff>244735</xdr:colOff>
      <xdr:row>122</xdr:row>
      <xdr:rowOff>177952</xdr:rowOff>
    </xdr:from>
    <xdr:to>
      <xdr:col>7</xdr:col>
      <xdr:colOff>205548</xdr:colOff>
      <xdr:row>123</xdr:row>
      <xdr:rowOff>416513</xdr:rowOff>
    </xdr:to>
    <xdr:pic>
      <xdr:nvPicPr>
        <xdr:cNvPr id="8" name="Image 7">
          <a:extLst>
            <a:ext uri="{FF2B5EF4-FFF2-40B4-BE49-F238E27FC236}">
              <a16:creationId xmlns:a16="http://schemas.microsoft.com/office/drawing/2014/main" id="{C6B7B843-13D9-4462-B807-B16D95EC1E7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69135" y="22161652"/>
          <a:ext cx="753293" cy="421441"/>
        </a:xfrm>
        <a:prstGeom prst="rect">
          <a:avLst/>
        </a:prstGeom>
      </xdr:spPr>
    </xdr:pic>
    <xdr:clientData/>
  </xdr:twoCellAnchor>
  <xdr:twoCellAnchor editAs="oneCell">
    <xdr:from>
      <xdr:col>0</xdr:col>
      <xdr:colOff>45720</xdr:colOff>
      <xdr:row>120</xdr:row>
      <xdr:rowOff>120511</xdr:rowOff>
    </xdr:from>
    <xdr:to>
      <xdr:col>2</xdr:col>
      <xdr:colOff>159310</xdr:colOff>
      <xdr:row>123</xdr:row>
      <xdr:rowOff>436873</xdr:rowOff>
    </xdr:to>
    <xdr:pic>
      <xdr:nvPicPr>
        <xdr:cNvPr id="9" name="Image 8">
          <a:extLst>
            <a:ext uri="{FF2B5EF4-FFF2-40B4-BE49-F238E27FC236}">
              <a16:creationId xmlns:a16="http://schemas.microsoft.com/office/drawing/2014/main" id="{9C241B9B-EFE8-4C4D-B26D-A8B33C7E9266}"/>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720" y="21906091"/>
          <a:ext cx="624130" cy="697362"/>
        </a:xfrm>
        <a:prstGeom prst="rect">
          <a:avLst/>
        </a:prstGeom>
      </xdr:spPr>
    </xdr:pic>
    <xdr:clientData/>
  </xdr:twoCellAnchor>
  <xdr:twoCellAnchor editAs="oneCell">
    <xdr:from>
      <xdr:col>2</xdr:col>
      <xdr:colOff>210136</xdr:colOff>
      <xdr:row>123</xdr:row>
      <xdr:rowOff>24297</xdr:rowOff>
    </xdr:from>
    <xdr:to>
      <xdr:col>2</xdr:col>
      <xdr:colOff>991706</xdr:colOff>
      <xdr:row>123</xdr:row>
      <xdr:rowOff>402946</xdr:rowOff>
    </xdr:to>
    <xdr:pic>
      <xdr:nvPicPr>
        <xdr:cNvPr id="10" name="Image 9">
          <a:extLst>
            <a:ext uri="{FF2B5EF4-FFF2-40B4-BE49-F238E27FC236}">
              <a16:creationId xmlns:a16="http://schemas.microsoft.com/office/drawing/2014/main" id="{A95D5897-D3AD-4911-8D26-E27D0287EBF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20676" y="22190877"/>
          <a:ext cx="781570" cy="378649"/>
        </a:xfrm>
        <a:prstGeom prst="rect">
          <a:avLst/>
        </a:prstGeom>
      </xdr:spPr>
    </xdr:pic>
    <xdr:clientData/>
  </xdr:twoCellAnchor>
  <xdr:twoCellAnchor editAs="oneCell">
    <xdr:from>
      <xdr:col>4</xdr:col>
      <xdr:colOff>803030</xdr:colOff>
      <xdr:row>15</xdr:row>
      <xdr:rowOff>43919</xdr:rowOff>
    </xdr:from>
    <xdr:to>
      <xdr:col>8</xdr:col>
      <xdr:colOff>211015</xdr:colOff>
      <xdr:row>15</xdr:row>
      <xdr:rowOff>1650290</xdr:rowOff>
    </xdr:to>
    <xdr:pic>
      <xdr:nvPicPr>
        <xdr:cNvPr id="13" name="Image 12">
          <a:extLst>
            <a:ext uri="{FF2B5EF4-FFF2-40B4-BE49-F238E27FC236}">
              <a16:creationId xmlns:a16="http://schemas.microsoft.com/office/drawing/2014/main" id="{FCF126F0-82DE-4E8F-8C35-35C44B5B1FF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727938" y="3367411"/>
          <a:ext cx="2860431" cy="1606371"/>
        </a:xfrm>
        <a:prstGeom prst="rect">
          <a:avLst/>
        </a:prstGeom>
      </xdr:spPr>
    </xdr:pic>
    <xdr:clientData/>
  </xdr:twoCellAnchor>
  <xdr:twoCellAnchor editAs="oneCell">
    <xdr:from>
      <xdr:col>2</xdr:col>
      <xdr:colOff>345830</xdr:colOff>
      <xdr:row>15</xdr:row>
      <xdr:rowOff>29307</xdr:rowOff>
    </xdr:from>
    <xdr:to>
      <xdr:col>4</xdr:col>
      <xdr:colOff>621322</xdr:colOff>
      <xdr:row>15</xdr:row>
      <xdr:rowOff>1650796</xdr:rowOff>
    </xdr:to>
    <xdr:pic>
      <xdr:nvPicPr>
        <xdr:cNvPr id="14" name="Image 13">
          <a:extLst>
            <a:ext uri="{FF2B5EF4-FFF2-40B4-BE49-F238E27FC236}">
              <a16:creationId xmlns:a16="http://schemas.microsoft.com/office/drawing/2014/main" id="{93259EE0-996F-48BB-936B-3262A805901C}"/>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861645" y="3352799"/>
          <a:ext cx="2684585" cy="1621489"/>
        </a:xfrm>
        <a:prstGeom prst="rect">
          <a:avLst/>
        </a:prstGeom>
      </xdr:spPr>
    </xdr:pic>
    <xdr:clientData/>
  </xdr:twoCellAnchor>
  <xdr:twoCellAnchor editAs="oneCell">
    <xdr:from>
      <xdr:col>7</xdr:col>
      <xdr:colOff>152400</xdr:colOff>
      <xdr:row>1</xdr:row>
      <xdr:rowOff>82062</xdr:rowOff>
    </xdr:from>
    <xdr:to>
      <xdr:col>9</xdr:col>
      <xdr:colOff>232836</xdr:colOff>
      <xdr:row>4</xdr:row>
      <xdr:rowOff>352675</xdr:rowOff>
    </xdr:to>
    <xdr:pic>
      <xdr:nvPicPr>
        <xdr:cNvPr id="15" name="Image 14">
          <a:extLst>
            <a:ext uri="{FF2B5EF4-FFF2-40B4-BE49-F238E27FC236}">
              <a16:creationId xmlns:a16="http://schemas.microsoft.com/office/drawing/2014/main" id="{A6CA4357-BCC4-42FA-BB51-C47B2814F98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673969" y="334108"/>
          <a:ext cx="1651329" cy="6398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12" name="Imag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1112519</xdr:colOff>
      <xdr:row>122</xdr:row>
      <xdr:rowOff>132742</xdr:rowOff>
    </xdr:from>
    <xdr:to>
      <xdr:col>3</xdr:col>
      <xdr:colOff>829010</xdr:colOff>
      <xdr:row>123</xdr:row>
      <xdr:rowOff>338328</xdr:rowOff>
    </xdr:to>
    <xdr:pic>
      <xdr:nvPicPr>
        <xdr:cNvPr id="14" name="Imag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23059" y="22733662"/>
          <a:ext cx="1202391" cy="388465"/>
        </a:xfrm>
        <a:prstGeom prst="rect">
          <a:avLst/>
        </a:prstGeom>
      </xdr:spPr>
    </xdr:pic>
    <xdr:clientData/>
  </xdr:twoCellAnchor>
  <xdr:twoCellAnchor editAs="oneCell">
    <xdr:from>
      <xdr:col>4</xdr:col>
      <xdr:colOff>45720</xdr:colOff>
      <xdr:row>122</xdr:row>
      <xdr:rowOff>174160</xdr:rowOff>
    </xdr:from>
    <xdr:to>
      <xdr:col>5</xdr:col>
      <xdr:colOff>213603</xdr:colOff>
      <xdr:row>123</xdr:row>
      <xdr:rowOff>394716</xdr:rowOff>
    </xdr:to>
    <xdr:pic>
      <xdr:nvPicPr>
        <xdr:cNvPr id="15" name="Imag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64180" y="22775080"/>
          <a:ext cx="1051803" cy="403435"/>
        </a:xfrm>
        <a:prstGeom prst="rect">
          <a:avLst/>
        </a:prstGeom>
      </xdr:spPr>
    </xdr:pic>
    <xdr:clientData/>
  </xdr:twoCellAnchor>
  <xdr:twoCellAnchor editAs="oneCell">
    <xdr:from>
      <xdr:col>5</xdr:col>
      <xdr:colOff>472440</xdr:colOff>
      <xdr:row>122</xdr:row>
      <xdr:rowOff>104126</xdr:rowOff>
    </xdr:from>
    <xdr:to>
      <xdr:col>6</xdr:col>
      <xdr:colOff>48274</xdr:colOff>
      <xdr:row>123</xdr:row>
      <xdr:rowOff>419101</xdr:rowOff>
    </xdr:to>
    <xdr:pic>
      <xdr:nvPicPr>
        <xdr:cNvPr id="16" name="Imag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74820" y="22705046"/>
          <a:ext cx="497854" cy="497854"/>
        </a:xfrm>
        <a:prstGeom prst="rect">
          <a:avLst/>
        </a:prstGeom>
      </xdr:spPr>
    </xdr:pic>
    <xdr:clientData/>
  </xdr:twoCellAnchor>
  <xdr:twoCellAnchor editAs="oneCell">
    <xdr:from>
      <xdr:col>8</xdr:col>
      <xdr:colOff>247890</xdr:colOff>
      <xdr:row>118</xdr:row>
      <xdr:rowOff>327660</xdr:rowOff>
    </xdr:from>
    <xdr:to>
      <xdr:col>10</xdr:col>
      <xdr:colOff>171530</xdr:colOff>
      <xdr:row>122</xdr:row>
      <xdr:rowOff>149859</xdr:rowOff>
    </xdr:to>
    <xdr:pic>
      <xdr:nvPicPr>
        <xdr:cNvPr id="17" name="Imag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18210" y="22311360"/>
          <a:ext cx="921860" cy="439420"/>
        </a:xfrm>
        <a:prstGeom prst="rect">
          <a:avLst/>
        </a:prstGeom>
      </xdr:spPr>
    </xdr:pic>
    <xdr:clientData/>
  </xdr:twoCellAnchor>
  <xdr:twoCellAnchor editAs="oneCell">
    <xdr:from>
      <xdr:col>7</xdr:col>
      <xdr:colOff>426724</xdr:colOff>
      <xdr:row>123</xdr:row>
      <xdr:rowOff>16983</xdr:rowOff>
    </xdr:from>
    <xdr:to>
      <xdr:col>10</xdr:col>
      <xdr:colOff>62609</xdr:colOff>
      <xdr:row>123</xdr:row>
      <xdr:rowOff>388619</xdr:rowOff>
    </xdr:to>
    <xdr:pic>
      <xdr:nvPicPr>
        <xdr:cNvPr id="18" name="Imag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43604" y="22800783"/>
          <a:ext cx="1487545" cy="371636"/>
        </a:xfrm>
        <a:prstGeom prst="rect">
          <a:avLst/>
        </a:prstGeom>
      </xdr:spPr>
    </xdr:pic>
    <xdr:clientData/>
  </xdr:twoCellAnchor>
  <xdr:twoCellAnchor editAs="oneCell">
    <xdr:from>
      <xdr:col>6</xdr:col>
      <xdr:colOff>244735</xdr:colOff>
      <xdr:row>122</xdr:row>
      <xdr:rowOff>177952</xdr:rowOff>
    </xdr:from>
    <xdr:to>
      <xdr:col>7</xdr:col>
      <xdr:colOff>205548</xdr:colOff>
      <xdr:row>123</xdr:row>
      <xdr:rowOff>416513</xdr:rowOff>
    </xdr:to>
    <xdr:pic>
      <xdr:nvPicPr>
        <xdr:cNvPr id="19" name="Imag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69135" y="22778872"/>
          <a:ext cx="753293" cy="421440"/>
        </a:xfrm>
        <a:prstGeom prst="rect">
          <a:avLst/>
        </a:prstGeom>
      </xdr:spPr>
    </xdr:pic>
    <xdr:clientData/>
  </xdr:twoCellAnchor>
  <xdr:twoCellAnchor editAs="oneCell">
    <xdr:from>
      <xdr:col>0</xdr:col>
      <xdr:colOff>45720</xdr:colOff>
      <xdr:row>120</xdr:row>
      <xdr:rowOff>120511</xdr:rowOff>
    </xdr:from>
    <xdr:to>
      <xdr:col>2</xdr:col>
      <xdr:colOff>159310</xdr:colOff>
      <xdr:row>123</xdr:row>
      <xdr:rowOff>436873</xdr:rowOff>
    </xdr:to>
    <xdr:pic>
      <xdr:nvPicPr>
        <xdr:cNvPr id="20" name="Imag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720" y="22523311"/>
          <a:ext cx="624130" cy="697362"/>
        </a:xfrm>
        <a:prstGeom prst="rect">
          <a:avLst/>
        </a:prstGeom>
      </xdr:spPr>
    </xdr:pic>
    <xdr:clientData/>
  </xdr:twoCellAnchor>
  <xdr:twoCellAnchor editAs="oneCell">
    <xdr:from>
      <xdr:col>2</xdr:col>
      <xdr:colOff>210136</xdr:colOff>
      <xdr:row>123</xdr:row>
      <xdr:rowOff>24297</xdr:rowOff>
    </xdr:from>
    <xdr:to>
      <xdr:col>2</xdr:col>
      <xdr:colOff>991706</xdr:colOff>
      <xdr:row>123</xdr:row>
      <xdr:rowOff>402946</xdr:rowOff>
    </xdr:to>
    <xdr:pic>
      <xdr:nvPicPr>
        <xdr:cNvPr id="21" name="Imag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20676" y="22808097"/>
          <a:ext cx="781570" cy="378649"/>
        </a:xfrm>
        <a:prstGeom prst="rect">
          <a:avLst/>
        </a:prstGeom>
      </xdr:spPr>
    </xdr:pic>
    <xdr:clientData/>
  </xdr:twoCellAnchor>
  <xdr:twoCellAnchor editAs="oneCell">
    <xdr:from>
      <xdr:col>0</xdr:col>
      <xdr:colOff>87923</xdr:colOff>
      <xdr:row>15</xdr:row>
      <xdr:rowOff>57283</xdr:rowOff>
    </xdr:from>
    <xdr:to>
      <xdr:col>3</xdr:col>
      <xdr:colOff>703384</xdr:colOff>
      <xdr:row>15</xdr:row>
      <xdr:rowOff>1634587</xdr:rowOff>
    </xdr:to>
    <xdr:pic>
      <xdr:nvPicPr>
        <xdr:cNvPr id="3" name="Image 2">
          <a:extLst>
            <a:ext uri="{FF2B5EF4-FFF2-40B4-BE49-F238E27FC236}">
              <a16:creationId xmlns:a16="http://schemas.microsoft.com/office/drawing/2014/main" id="{EFB7C588-6377-4BF2-A77D-328499D396F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87923" y="3380775"/>
          <a:ext cx="2620107" cy="1577304"/>
        </a:xfrm>
        <a:prstGeom prst="rect">
          <a:avLst/>
        </a:prstGeom>
      </xdr:spPr>
    </xdr:pic>
    <xdr:clientData/>
  </xdr:twoCellAnchor>
  <xdr:twoCellAnchor editAs="oneCell">
    <xdr:from>
      <xdr:col>6</xdr:col>
      <xdr:colOff>371292</xdr:colOff>
      <xdr:row>15</xdr:row>
      <xdr:rowOff>40421</xdr:rowOff>
    </xdr:from>
    <xdr:to>
      <xdr:col>10</xdr:col>
      <xdr:colOff>120163</xdr:colOff>
      <xdr:row>15</xdr:row>
      <xdr:rowOff>1635370</xdr:rowOff>
    </xdr:to>
    <xdr:pic>
      <xdr:nvPicPr>
        <xdr:cNvPr id="4" name="Image 3">
          <a:extLst>
            <a:ext uri="{FF2B5EF4-FFF2-40B4-BE49-F238E27FC236}">
              <a16:creationId xmlns:a16="http://schemas.microsoft.com/office/drawing/2014/main" id="{0D309FC3-180D-4437-BF76-E933E866B29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01554" y="3363913"/>
          <a:ext cx="2392424" cy="1594949"/>
        </a:xfrm>
        <a:prstGeom prst="rect">
          <a:avLst/>
        </a:prstGeom>
      </xdr:spPr>
    </xdr:pic>
    <xdr:clientData/>
  </xdr:twoCellAnchor>
  <xdr:twoCellAnchor editAs="oneCell">
    <xdr:from>
      <xdr:col>3</xdr:col>
      <xdr:colOff>849923</xdr:colOff>
      <xdr:row>15</xdr:row>
      <xdr:rowOff>49518</xdr:rowOff>
    </xdr:from>
    <xdr:to>
      <xdr:col>6</xdr:col>
      <xdr:colOff>230553</xdr:colOff>
      <xdr:row>15</xdr:row>
      <xdr:rowOff>1633415</xdr:rowOff>
    </xdr:to>
    <xdr:pic>
      <xdr:nvPicPr>
        <xdr:cNvPr id="6" name="Image 5">
          <a:extLst>
            <a:ext uri="{FF2B5EF4-FFF2-40B4-BE49-F238E27FC236}">
              <a16:creationId xmlns:a16="http://schemas.microsoft.com/office/drawing/2014/main" id="{1180EF70-4598-4D5D-B571-85F8474E9E0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854569" y="3373010"/>
          <a:ext cx="2106246" cy="1583897"/>
        </a:xfrm>
        <a:prstGeom prst="rect">
          <a:avLst/>
        </a:prstGeom>
      </xdr:spPr>
    </xdr:pic>
    <xdr:clientData/>
  </xdr:twoCellAnchor>
  <xdr:twoCellAnchor editAs="oneCell">
    <xdr:from>
      <xdr:col>7</xdr:col>
      <xdr:colOff>187569</xdr:colOff>
      <xdr:row>1</xdr:row>
      <xdr:rowOff>99646</xdr:rowOff>
    </xdr:from>
    <xdr:to>
      <xdr:col>9</xdr:col>
      <xdr:colOff>268005</xdr:colOff>
      <xdr:row>4</xdr:row>
      <xdr:rowOff>370259</xdr:rowOff>
    </xdr:to>
    <xdr:pic>
      <xdr:nvPicPr>
        <xdr:cNvPr id="2" name="Image 1">
          <a:extLst>
            <a:ext uri="{FF2B5EF4-FFF2-40B4-BE49-F238E27FC236}">
              <a16:creationId xmlns:a16="http://schemas.microsoft.com/office/drawing/2014/main" id="{BE3F0DB5-709C-40C9-B783-5E96E45E0465}"/>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709138" y="351692"/>
          <a:ext cx="1651329" cy="63989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49304</xdr:colOff>
      <xdr:row>0</xdr:row>
      <xdr:rowOff>119681</xdr:rowOff>
    </xdr:from>
    <xdr:to>
      <xdr:col>2</xdr:col>
      <xdr:colOff>1475014</xdr:colOff>
      <xdr:row>4</xdr:row>
      <xdr:rowOff>410069</xdr:rowOff>
    </xdr:to>
    <xdr:pic>
      <xdr:nvPicPr>
        <xdr:cNvPr id="2" name="Image 1">
          <a:extLst>
            <a:ext uri="{FF2B5EF4-FFF2-40B4-BE49-F238E27FC236}">
              <a16:creationId xmlns:a16="http://schemas.microsoft.com/office/drawing/2014/main" id="{7E7C4104-43DD-48DB-B01D-B7934E146C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304" y="119681"/>
          <a:ext cx="1936250" cy="915228"/>
        </a:xfrm>
        <a:prstGeom prst="rect">
          <a:avLst/>
        </a:prstGeom>
      </xdr:spPr>
    </xdr:pic>
    <xdr:clientData/>
  </xdr:twoCellAnchor>
  <xdr:twoCellAnchor editAs="oneCell">
    <xdr:from>
      <xdr:col>2</xdr:col>
      <xdr:colOff>1112519</xdr:colOff>
      <xdr:row>123</xdr:row>
      <xdr:rowOff>132742</xdr:rowOff>
    </xdr:from>
    <xdr:to>
      <xdr:col>3</xdr:col>
      <xdr:colOff>829010</xdr:colOff>
      <xdr:row>124</xdr:row>
      <xdr:rowOff>338328</xdr:rowOff>
    </xdr:to>
    <xdr:pic>
      <xdr:nvPicPr>
        <xdr:cNvPr id="3" name="Image 2">
          <a:extLst>
            <a:ext uri="{FF2B5EF4-FFF2-40B4-BE49-F238E27FC236}">
              <a16:creationId xmlns:a16="http://schemas.microsoft.com/office/drawing/2014/main" id="{3323537F-7575-4250-BAB1-C39A818C6E3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23059" y="22116442"/>
          <a:ext cx="1202391" cy="388466"/>
        </a:xfrm>
        <a:prstGeom prst="rect">
          <a:avLst/>
        </a:prstGeom>
      </xdr:spPr>
    </xdr:pic>
    <xdr:clientData/>
  </xdr:twoCellAnchor>
  <xdr:twoCellAnchor editAs="oneCell">
    <xdr:from>
      <xdr:col>4</xdr:col>
      <xdr:colOff>45720</xdr:colOff>
      <xdr:row>123</xdr:row>
      <xdr:rowOff>174160</xdr:rowOff>
    </xdr:from>
    <xdr:to>
      <xdr:col>5</xdr:col>
      <xdr:colOff>213603</xdr:colOff>
      <xdr:row>124</xdr:row>
      <xdr:rowOff>394716</xdr:rowOff>
    </xdr:to>
    <xdr:pic>
      <xdr:nvPicPr>
        <xdr:cNvPr id="4" name="Image 3">
          <a:extLst>
            <a:ext uri="{FF2B5EF4-FFF2-40B4-BE49-F238E27FC236}">
              <a16:creationId xmlns:a16="http://schemas.microsoft.com/office/drawing/2014/main" id="{3ABF3B3F-8F7B-4A0D-A79E-91DE2D9B9B0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64180" y="22157860"/>
          <a:ext cx="1051803" cy="403436"/>
        </a:xfrm>
        <a:prstGeom prst="rect">
          <a:avLst/>
        </a:prstGeom>
      </xdr:spPr>
    </xdr:pic>
    <xdr:clientData/>
  </xdr:twoCellAnchor>
  <xdr:twoCellAnchor editAs="oneCell">
    <xdr:from>
      <xdr:col>5</xdr:col>
      <xdr:colOff>472440</xdr:colOff>
      <xdr:row>123</xdr:row>
      <xdr:rowOff>104126</xdr:rowOff>
    </xdr:from>
    <xdr:to>
      <xdr:col>6</xdr:col>
      <xdr:colOff>48274</xdr:colOff>
      <xdr:row>124</xdr:row>
      <xdr:rowOff>419101</xdr:rowOff>
    </xdr:to>
    <xdr:pic>
      <xdr:nvPicPr>
        <xdr:cNvPr id="5" name="Image 4">
          <a:extLst>
            <a:ext uri="{FF2B5EF4-FFF2-40B4-BE49-F238E27FC236}">
              <a16:creationId xmlns:a16="http://schemas.microsoft.com/office/drawing/2014/main" id="{8C961EC0-5D2A-44AE-B83C-F18435C81ED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74820" y="22087826"/>
          <a:ext cx="497854" cy="497855"/>
        </a:xfrm>
        <a:prstGeom prst="rect">
          <a:avLst/>
        </a:prstGeom>
      </xdr:spPr>
    </xdr:pic>
    <xdr:clientData/>
  </xdr:twoCellAnchor>
  <xdr:twoCellAnchor editAs="oneCell">
    <xdr:from>
      <xdr:col>8</xdr:col>
      <xdr:colOff>247890</xdr:colOff>
      <xdr:row>119</xdr:row>
      <xdr:rowOff>327660</xdr:rowOff>
    </xdr:from>
    <xdr:to>
      <xdr:col>10</xdr:col>
      <xdr:colOff>171530</xdr:colOff>
      <xdr:row>123</xdr:row>
      <xdr:rowOff>149859</xdr:rowOff>
    </xdr:to>
    <xdr:pic>
      <xdr:nvPicPr>
        <xdr:cNvPr id="6" name="Image 5">
          <a:extLst>
            <a:ext uri="{FF2B5EF4-FFF2-40B4-BE49-F238E27FC236}">
              <a16:creationId xmlns:a16="http://schemas.microsoft.com/office/drawing/2014/main" id="{1E122FC9-5782-4CAB-A045-AD0A9D548C6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6618210" y="21694140"/>
          <a:ext cx="921860" cy="439419"/>
        </a:xfrm>
        <a:prstGeom prst="rect">
          <a:avLst/>
        </a:prstGeom>
      </xdr:spPr>
    </xdr:pic>
    <xdr:clientData/>
  </xdr:twoCellAnchor>
  <xdr:twoCellAnchor editAs="oneCell">
    <xdr:from>
      <xdr:col>7</xdr:col>
      <xdr:colOff>426724</xdr:colOff>
      <xdr:row>124</xdr:row>
      <xdr:rowOff>16983</xdr:rowOff>
    </xdr:from>
    <xdr:to>
      <xdr:col>10</xdr:col>
      <xdr:colOff>62609</xdr:colOff>
      <xdr:row>124</xdr:row>
      <xdr:rowOff>388619</xdr:rowOff>
    </xdr:to>
    <xdr:pic>
      <xdr:nvPicPr>
        <xdr:cNvPr id="7" name="Image 6">
          <a:extLst>
            <a:ext uri="{FF2B5EF4-FFF2-40B4-BE49-F238E27FC236}">
              <a16:creationId xmlns:a16="http://schemas.microsoft.com/office/drawing/2014/main" id="{0391F584-CECD-4F29-B595-FDB91CFF7D5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943604" y="22183563"/>
          <a:ext cx="1487545" cy="371636"/>
        </a:xfrm>
        <a:prstGeom prst="rect">
          <a:avLst/>
        </a:prstGeom>
      </xdr:spPr>
    </xdr:pic>
    <xdr:clientData/>
  </xdr:twoCellAnchor>
  <xdr:twoCellAnchor editAs="oneCell">
    <xdr:from>
      <xdr:col>6</xdr:col>
      <xdr:colOff>244735</xdr:colOff>
      <xdr:row>123</xdr:row>
      <xdr:rowOff>177952</xdr:rowOff>
    </xdr:from>
    <xdr:to>
      <xdr:col>7</xdr:col>
      <xdr:colOff>205548</xdr:colOff>
      <xdr:row>124</xdr:row>
      <xdr:rowOff>416513</xdr:rowOff>
    </xdr:to>
    <xdr:pic>
      <xdr:nvPicPr>
        <xdr:cNvPr id="8" name="Image 7">
          <a:extLst>
            <a:ext uri="{FF2B5EF4-FFF2-40B4-BE49-F238E27FC236}">
              <a16:creationId xmlns:a16="http://schemas.microsoft.com/office/drawing/2014/main" id="{731B6C76-04A8-40C0-98C4-69C32230BA62}"/>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969135" y="22161652"/>
          <a:ext cx="753293" cy="421441"/>
        </a:xfrm>
        <a:prstGeom prst="rect">
          <a:avLst/>
        </a:prstGeom>
      </xdr:spPr>
    </xdr:pic>
    <xdr:clientData/>
  </xdr:twoCellAnchor>
  <xdr:twoCellAnchor editAs="oneCell">
    <xdr:from>
      <xdr:col>0</xdr:col>
      <xdr:colOff>45720</xdr:colOff>
      <xdr:row>121</xdr:row>
      <xdr:rowOff>120511</xdr:rowOff>
    </xdr:from>
    <xdr:to>
      <xdr:col>2</xdr:col>
      <xdr:colOff>159310</xdr:colOff>
      <xdr:row>124</xdr:row>
      <xdr:rowOff>436873</xdr:rowOff>
    </xdr:to>
    <xdr:pic>
      <xdr:nvPicPr>
        <xdr:cNvPr id="9" name="Image 8">
          <a:extLst>
            <a:ext uri="{FF2B5EF4-FFF2-40B4-BE49-F238E27FC236}">
              <a16:creationId xmlns:a16="http://schemas.microsoft.com/office/drawing/2014/main" id="{40645CB4-6991-49B0-83E0-CFCC144A9F6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5720" y="21906091"/>
          <a:ext cx="624130" cy="697362"/>
        </a:xfrm>
        <a:prstGeom prst="rect">
          <a:avLst/>
        </a:prstGeom>
      </xdr:spPr>
    </xdr:pic>
    <xdr:clientData/>
  </xdr:twoCellAnchor>
  <xdr:twoCellAnchor editAs="oneCell">
    <xdr:from>
      <xdr:col>2</xdr:col>
      <xdr:colOff>210136</xdr:colOff>
      <xdr:row>124</xdr:row>
      <xdr:rowOff>24297</xdr:rowOff>
    </xdr:from>
    <xdr:to>
      <xdr:col>2</xdr:col>
      <xdr:colOff>991706</xdr:colOff>
      <xdr:row>124</xdr:row>
      <xdr:rowOff>402946</xdr:rowOff>
    </xdr:to>
    <xdr:pic>
      <xdr:nvPicPr>
        <xdr:cNvPr id="10" name="Image 9">
          <a:extLst>
            <a:ext uri="{FF2B5EF4-FFF2-40B4-BE49-F238E27FC236}">
              <a16:creationId xmlns:a16="http://schemas.microsoft.com/office/drawing/2014/main" id="{FDA357CB-44CD-487F-8CE1-A57A5D642719}"/>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720676" y="22190877"/>
          <a:ext cx="781570" cy="378649"/>
        </a:xfrm>
        <a:prstGeom prst="rect">
          <a:avLst/>
        </a:prstGeom>
      </xdr:spPr>
    </xdr:pic>
    <xdr:clientData/>
  </xdr:twoCellAnchor>
  <xdr:twoCellAnchor editAs="oneCell">
    <xdr:from>
      <xdr:col>1</xdr:col>
      <xdr:colOff>115072</xdr:colOff>
      <xdr:row>15</xdr:row>
      <xdr:rowOff>23447</xdr:rowOff>
    </xdr:from>
    <xdr:to>
      <xdr:col>3</xdr:col>
      <xdr:colOff>914400</xdr:colOff>
      <xdr:row>15</xdr:row>
      <xdr:rowOff>1628531</xdr:rowOff>
    </xdr:to>
    <xdr:pic>
      <xdr:nvPicPr>
        <xdr:cNvPr id="17" name="Image 16">
          <a:extLst>
            <a:ext uri="{FF2B5EF4-FFF2-40B4-BE49-F238E27FC236}">
              <a16:creationId xmlns:a16="http://schemas.microsoft.com/office/drawing/2014/main" id="{426FBCF7-41CB-4603-BBF3-30563E84CC4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84703" y="3346939"/>
          <a:ext cx="2534343" cy="1605084"/>
        </a:xfrm>
        <a:prstGeom prst="rect">
          <a:avLst/>
        </a:prstGeom>
      </xdr:spPr>
    </xdr:pic>
    <xdr:clientData/>
  </xdr:twoCellAnchor>
  <xdr:twoCellAnchor editAs="oneCell">
    <xdr:from>
      <xdr:col>4</xdr:col>
      <xdr:colOff>199291</xdr:colOff>
      <xdr:row>15</xdr:row>
      <xdr:rowOff>35169</xdr:rowOff>
    </xdr:from>
    <xdr:to>
      <xdr:col>6</xdr:col>
      <xdr:colOff>527537</xdr:colOff>
      <xdr:row>15</xdr:row>
      <xdr:rowOff>1635369</xdr:rowOff>
    </xdr:to>
    <xdr:pic>
      <xdr:nvPicPr>
        <xdr:cNvPr id="19" name="Image 18">
          <a:extLst>
            <a:ext uri="{FF2B5EF4-FFF2-40B4-BE49-F238E27FC236}">
              <a16:creationId xmlns:a16="http://schemas.microsoft.com/office/drawing/2014/main" id="{A56DFA49-93EB-4A4D-9F23-D2C55E12285F}"/>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124199" y="3358661"/>
          <a:ext cx="2133600" cy="1600200"/>
        </a:xfrm>
        <a:prstGeom prst="rect">
          <a:avLst/>
        </a:prstGeom>
      </xdr:spPr>
    </xdr:pic>
    <xdr:clientData/>
  </xdr:twoCellAnchor>
  <xdr:twoCellAnchor>
    <xdr:from>
      <xdr:col>1</xdr:col>
      <xdr:colOff>115072</xdr:colOff>
      <xdr:row>15</xdr:row>
      <xdr:rowOff>23447</xdr:rowOff>
    </xdr:from>
    <xdr:to>
      <xdr:col>2</xdr:col>
      <xdr:colOff>173688</xdr:colOff>
      <xdr:row>15</xdr:row>
      <xdr:rowOff>351107</xdr:rowOff>
    </xdr:to>
    <xdr:sp macro="" textlink="">
      <xdr:nvSpPr>
        <xdr:cNvPr id="15" name="Ellipse 14">
          <a:extLst>
            <a:ext uri="{FF2B5EF4-FFF2-40B4-BE49-F238E27FC236}">
              <a16:creationId xmlns:a16="http://schemas.microsoft.com/office/drawing/2014/main" id="{0A65614E-D767-4596-BEF0-6F75AF137CFD}"/>
            </a:ext>
          </a:extLst>
        </xdr:cNvPr>
        <xdr:cNvSpPr/>
      </xdr:nvSpPr>
      <xdr:spPr>
        <a:xfrm>
          <a:off x="384703" y="3346939"/>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1</a:t>
          </a:r>
        </a:p>
      </xdr:txBody>
    </xdr:sp>
    <xdr:clientData/>
  </xdr:twoCellAnchor>
  <xdr:twoCellAnchor>
    <xdr:from>
      <xdr:col>4</xdr:col>
      <xdr:colOff>199291</xdr:colOff>
      <xdr:row>15</xdr:row>
      <xdr:rowOff>35169</xdr:rowOff>
    </xdr:from>
    <xdr:to>
      <xdr:col>4</xdr:col>
      <xdr:colOff>504091</xdr:colOff>
      <xdr:row>15</xdr:row>
      <xdr:rowOff>362829</xdr:rowOff>
    </xdr:to>
    <xdr:sp macro="" textlink="">
      <xdr:nvSpPr>
        <xdr:cNvPr id="16" name="Ellipse 15">
          <a:extLst>
            <a:ext uri="{FF2B5EF4-FFF2-40B4-BE49-F238E27FC236}">
              <a16:creationId xmlns:a16="http://schemas.microsoft.com/office/drawing/2014/main" id="{60B5CF21-36FC-4DE8-AF72-1F3AD9A880D4}"/>
            </a:ext>
          </a:extLst>
        </xdr:cNvPr>
        <xdr:cNvSpPr/>
      </xdr:nvSpPr>
      <xdr:spPr>
        <a:xfrm>
          <a:off x="3124199" y="3358661"/>
          <a:ext cx="304800" cy="327660"/>
        </a:xfrm>
        <a:prstGeom prst="ellipse">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b="1">
              <a:solidFill>
                <a:sysClr val="windowText" lastClr="000000"/>
              </a:solidFill>
              <a:latin typeface="+mn-lt"/>
            </a:rPr>
            <a:t>2</a:t>
          </a:r>
        </a:p>
      </xdr:txBody>
    </xdr:sp>
    <xdr:clientData/>
  </xdr:twoCellAnchor>
  <xdr:twoCellAnchor editAs="oneCell">
    <xdr:from>
      <xdr:col>7</xdr:col>
      <xdr:colOff>164123</xdr:colOff>
      <xdr:row>1</xdr:row>
      <xdr:rowOff>99646</xdr:rowOff>
    </xdr:from>
    <xdr:to>
      <xdr:col>9</xdr:col>
      <xdr:colOff>244559</xdr:colOff>
      <xdr:row>4</xdr:row>
      <xdr:rowOff>370259</xdr:rowOff>
    </xdr:to>
    <xdr:pic>
      <xdr:nvPicPr>
        <xdr:cNvPr id="13" name="Image 12">
          <a:extLst>
            <a:ext uri="{FF2B5EF4-FFF2-40B4-BE49-F238E27FC236}">
              <a16:creationId xmlns:a16="http://schemas.microsoft.com/office/drawing/2014/main" id="{A2E5FBA4-17E4-47C6-AABB-70F4534C88F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685692" y="351692"/>
          <a:ext cx="1651329" cy="639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avary/Documents/Christian/M&#233;canisation/Cout%20mat&#233;riel%202023/Entretien%20tableau%202023-Pour%20m&#233;tho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savary/Documents/Christian/M&#233;canisation/Fichier%20national/Copie%20de%20DOC%20MISE%20A%20JOUR%20TEMPO%20CPI%20COMPLET%20AVEC%20VITI%20+%20FACON%20CULTURALES%20+%20CCIC.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99-Projets%20Transversaux\Christian-M&#233;canisation%202023\Indicateurs%20M&amp;C-csavary-2023-V1\Indicateur-Dechaumage%20dents%20&amp;%20sp&#233;ciaux-ARPIDA-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tien tableau 2023"/>
      <sheetName val=" Consommation GNR"/>
      <sheetName val="Coef charges fixes"/>
      <sheetName val="Entretien tableau 2022"/>
      <sheetName val="Entretien tableau 2021"/>
      <sheetName val="Entretien tableau 2019"/>
      <sheetName val="Entretien tableau 2018"/>
      <sheetName val="Entretien tableau 2017"/>
      <sheetName val="Entretien tableau 2014"/>
      <sheetName val="Entretien tableau 2013"/>
      <sheetName val="Décote"/>
    </sheetNames>
    <sheetDataSet>
      <sheetData sheetId="0" refreshError="1"/>
      <sheetData sheetId="1" refreshError="1"/>
      <sheetData sheetId="2">
        <row r="5">
          <cell r="S5">
            <v>0.09</v>
          </cell>
        </row>
      </sheetData>
      <sheetData sheetId="3" refreshError="1"/>
      <sheetData sheetId="4" refreshError="1"/>
      <sheetData sheetId="5" refreshError="1"/>
      <sheetData sheetId="6" refreshError="1"/>
      <sheetData sheetId="7" refreshError="1"/>
      <sheetData sheetId="8" refreshError="1"/>
      <sheetData sheetId="9">
        <row r="43">
          <cell r="A43">
            <v>0.78</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de performance + ha an"/>
      <sheetName val="fichier CFC pour FA"/>
      <sheetName val="intermediaire 1 pour édition FA"/>
      <sheetName val="MOYENNE COUT DE CHANTIERS CPI"/>
      <sheetName val="ITK CHANTIER"/>
      <sheetName val="Moyenne des chantier edition"/>
      <sheetName val="edition ITK chantier"/>
      <sheetName val="Graph ble mate + go hors mo"/>
      <sheetName val="Amortissement"/>
      <sheetName val="Hangar"/>
      <sheetName val="Tracteur &amp; quad"/>
      <sheetName val="Tracteur Spéciaux étroit"/>
      <sheetName val="Tracteur COUT MOYEN"/>
      <sheetName val="Guidage et Auto guidage"/>
      <sheetName val="Sous-soleuse, charrue, culti"/>
      <sheetName val="Déchaumeur, herse &amp; pulvériseur"/>
      <sheetName val="Rouleau, fraise et herse animée"/>
      <sheetName val="Semoir céréales &amp; maïs"/>
      <sheetName val="Semoir &amp; planteuse"/>
      <sheetName val="Pulvérisateur &amp; bineuse"/>
      <sheetName val="Fumier &amp; lisier"/>
      <sheetName val="Engrais solide"/>
      <sheetName val="Récolte PDT betteraves"/>
      <sheetName val="Automoteur bett &amp; pulvé"/>
      <sheetName val="Arracheuse &amp; autres récolteuses"/>
      <sheetName val="Moissonneuse &amp; ensileuse autom"/>
      <sheetName val="Automoteur lin &amp; manutention"/>
      <sheetName val="Manutention &amp; transport"/>
      <sheetName val="Fenaison &amp; ensilage"/>
      <sheetName val="Enruban &amp; distribution"/>
      <sheetName val="Broyeur &amp; débroussailleuse"/>
      <sheetName val="Epierrage"/>
      <sheetName val="Divers"/>
      <sheetName val="Irrigation"/>
      <sheetName val="BDD mes parcelles IRRIGATION"/>
      <sheetName val="MAV + Automoteur VITI et ARBO"/>
      <sheetName val="Mat VITI ARBO"/>
      <sheetName val="BDD mes parcelles mat viti"/>
      <sheetName val="Automoteur MARAICHER"/>
      <sheetName val="BDD mes parcelles Automo MARAIC"/>
      <sheetName val="Mat MARAICHER"/>
      <sheetName val="BDD mes parcelles MAT MARAICHAG"/>
      <sheetName val="BDD mes parcelles TRACTEUR"/>
      <sheetName val="BDD mes parcelles QUAD"/>
      <sheetName val="BDD mes parcelles telesco"/>
      <sheetName val="BDD mes parcelles Auto Récolte"/>
      <sheetName val="BDD mes parcelles Automo VITI"/>
      <sheetName val="BDD mes parcelles travail sol"/>
      <sheetName val="BDD mes parcelles semis"/>
      <sheetName val="BDD mes parcelles pulve+bineuse"/>
      <sheetName val="BDD mes parcelles engrais"/>
      <sheetName val="BDD mes parcelles fumier lisier"/>
      <sheetName val="BDD mes parcelles mat fourrage"/>
      <sheetName val="BDD mes parcelles mat recolte"/>
      <sheetName val="BDD mes parcelles mat transport"/>
      <sheetName val="BDD mes parcelles EPIERRAGE"/>
      <sheetName val="BDD mes parcelles broyeur + div"/>
      <sheetName val="BDD pour TERRE NET"/>
      <sheetName val="CPI BDD tracteur"/>
      <sheetName val="CPI tracteur 80 %"/>
      <sheetName val="CPI tracteur Spe 80 %"/>
      <sheetName val="CPI tracteur Spe 40 %"/>
      <sheetName val="CPI Tracteur 40%"/>
      <sheetName val="CFC BDD tracteur"/>
      <sheetName val="CFC tracteur 80 %"/>
      <sheetName val="CFC tracteur Spe 80 %"/>
      <sheetName val="CFC tracteur Spe 40 %"/>
      <sheetName val="CFC Tracteur 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2">
          <cell r="A2" t="str">
            <v>T 2 RM 40 % 60 ch</v>
          </cell>
          <cell r="G2" t="str">
            <v>T 2 RM 40 % 60 ch</v>
          </cell>
        </row>
        <row r="3">
          <cell r="A3" t="str">
            <v>T 2 RM 40 % 70 ch</v>
          </cell>
          <cell r="G3" t="str">
            <v>T 2 RM 40 % 70 ch</v>
          </cell>
        </row>
        <row r="4">
          <cell r="A4" t="str">
            <v>T 2 RM 40 % 80 ch</v>
          </cell>
          <cell r="G4" t="str">
            <v>T 2 RM 40 % 80 ch</v>
          </cell>
        </row>
        <row r="5">
          <cell r="A5" t="str">
            <v>T 2 RM 40 % 90 ch</v>
          </cell>
          <cell r="G5" t="str">
            <v>TV 4 RM 40 % 50 ch</v>
          </cell>
        </row>
        <row r="6">
          <cell r="A6" t="str">
            <v>T 2 RM 40 % 100 ch</v>
          </cell>
          <cell r="G6" t="str">
            <v>TV 4 RM 40 % 60 ch</v>
          </cell>
        </row>
        <row r="7">
          <cell r="A7" t="str">
            <v>T 4 RM 40 % 80 ch</v>
          </cell>
          <cell r="G7" t="str">
            <v>TV 4 RM 40 % 70 ch</v>
          </cell>
        </row>
        <row r="8">
          <cell r="A8" t="str">
            <v>T 4 RM 40 % 90 ch</v>
          </cell>
          <cell r="G8" t="str">
            <v>TV 4 RM 40 % 80 ch</v>
          </cell>
        </row>
        <row r="9">
          <cell r="A9" t="str">
            <v>T 4 RM 40 % 100 ch cat A</v>
          </cell>
          <cell r="G9" t="str">
            <v>TV 4 RM 40 % 90 ch</v>
          </cell>
        </row>
        <row r="10">
          <cell r="A10" t="str">
            <v>T 4 RM 40 % 100 ch cat B</v>
          </cell>
          <cell r="G10" t="str">
            <v>TV 4 RM 40 % 100 ch</v>
          </cell>
        </row>
        <row r="11">
          <cell r="A11" t="str">
            <v>T 4 RM 40 % 110 ch</v>
          </cell>
          <cell r="G11" t="str">
            <v>TA 4 RM 40 % 60 ch</v>
          </cell>
        </row>
        <row r="12">
          <cell r="A12" t="str">
            <v>T 4 RM 40 % 120 ch</v>
          </cell>
          <cell r="G12" t="str">
            <v>TA 4 RM 40 % 70 ch</v>
          </cell>
        </row>
        <row r="13">
          <cell r="A13" t="str">
            <v>T 4 RM 40 % 130 ch</v>
          </cell>
          <cell r="G13" t="str">
            <v>TA 4 RM 40 % 80 ch</v>
          </cell>
        </row>
        <row r="14">
          <cell r="A14" t="str">
            <v>T 4 RM 40 % 150 ch</v>
          </cell>
          <cell r="G14" t="str">
            <v>TA 4 RM 40 % 90 ch</v>
          </cell>
        </row>
        <row r="15">
          <cell r="A15" t="str">
            <v>T 4 RM 40 % 170 ch</v>
          </cell>
          <cell r="G15" t="str">
            <v>TA 4 RM 40 % 100 ch</v>
          </cell>
        </row>
        <row r="16">
          <cell r="A16" t="str">
            <v>T 4 RM 40 % 190 ch cat C</v>
          </cell>
          <cell r="G16" t="str">
            <v>PORTEUR 40 % 120 ch</v>
          </cell>
        </row>
        <row r="17">
          <cell r="A17" t="str">
            <v>T 4 RM 40 % 190 ch cat D</v>
          </cell>
          <cell r="G17" t="str">
            <v>PORTEUR 40 % 180 ch</v>
          </cell>
        </row>
        <row r="18">
          <cell r="A18" t="str">
            <v>T 4 RM 40 % 210 ch</v>
          </cell>
          <cell r="G18" t="str">
            <v>ENJAMBEUR 40 % 2 RM 55 ch</v>
          </cell>
        </row>
        <row r="19">
          <cell r="A19" t="str">
            <v>T 4 RM 40 % 230 ch</v>
          </cell>
          <cell r="G19" t="str">
            <v>ENJAMBEUR 40 % 2 RM 70 ch</v>
          </cell>
        </row>
        <row r="20">
          <cell r="A20" t="str">
            <v>T 4 RM 40 % 250 ch</v>
          </cell>
          <cell r="G20" t="str">
            <v>ENJAMBEUR 40 % 4 RM 80 ch</v>
          </cell>
        </row>
        <row r="21">
          <cell r="A21" t="str">
            <v>T 4 RM 40 % 280 ch</v>
          </cell>
          <cell r="G21" t="str">
            <v>ENJAMBEUR 40 % 4 RM 90 ch</v>
          </cell>
        </row>
        <row r="22">
          <cell r="A22" t="str">
            <v>T 4 RM 40 % 320 ch</v>
          </cell>
          <cell r="G22" t="str">
            <v>ENJAMBEUR 40 % 4 RM 100 ch</v>
          </cell>
        </row>
        <row r="23">
          <cell r="A23" t="str">
            <v>T 2 RM 80 % 60 ch</v>
          </cell>
          <cell r="G23" t="str">
            <v>ENJAMBEUR 40 % 4 RM 110 ch</v>
          </cell>
        </row>
        <row r="24">
          <cell r="A24" t="str">
            <v>T 2 RM 80 % 70 ch</v>
          </cell>
          <cell r="G24" t="str">
            <v>ENJAMBEUR 40 % 4 RM 125 ch</v>
          </cell>
        </row>
        <row r="25">
          <cell r="A25" t="str">
            <v>T 2 RM 80 % 80 ch</v>
          </cell>
          <cell r="G25" t="str">
            <v>ENJAMBEUR 40 % 4 RM 145 ch</v>
          </cell>
        </row>
        <row r="26">
          <cell r="A26" t="str">
            <v>T 2 RM 80 % 90 ch</v>
          </cell>
          <cell r="G26" t="str">
            <v>T 2 RM 80 % 60 ch</v>
          </cell>
        </row>
        <row r="27">
          <cell r="A27" t="str">
            <v>T 2 RM 80 % 100 ch</v>
          </cell>
          <cell r="G27" t="str">
            <v>T 2 RM 80 % 70 ch</v>
          </cell>
        </row>
        <row r="28">
          <cell r="A28" t="str">
            <v>T 4 RM 80 % 80 ch</v>
          </cell>
          <cell r="G28" t="str">
            <v>T 2 RM 80 % 80 ch</v>
          </cell>
        </row>
        <row r="29">
          <cell r="A29" t="str">
            <v>T 4 RM 80 % 90 ch</v>
          </cell>
          <cell r="G29" t="str">
            <v>TV 4 RM 80 % 50 ch</v>
          </cell>
        </row>
        <row r="30">
          <cell r="A30" t="str">
            <v>T 4 RM 80 % 100 ch cat A</v>
          </cell>
          <cell r="G30" t="str">
            <v>TV 4 RM 80 % 60 ch</v>
          </cell>
        </row>
        <row r="31">
          <cell r="A31" t="str">
            <v>T 4 RM 80 % 100 ch cat B</v>
          </cell>
          <cell r="G31" t="str">
            <v>TV 4 RM 80 % 70 ch</v>
          </cell>
        </row>
        <row r="32">
          <cell r="A32" t="str">
            <v>T 4 RM 80 % 110 ch</v>
          </cell>
          <cell r="G32" t="str">
            <v>TV 4 RM 80 % 80 ch</v>
          </cell>
        </row>
        <row r="33">
          <cell r="A33" t="str">
            <v>T 4 RM 80 % 120 ch</v>
          </cell>
          <cell r="G33" t="str">
            <v>TV 4 RM 80 % 90 ch</v>
          </cell>
        </row>
        <row r="34">
          <cell r="A34" t="str">
            <v>T 4 RM 80 % 130 ch</v>
          </cell>
          <cell r="G34" t="str">
            <v>TV 4 RM 80 % 100 ch</v>
          </cell>
        </row>
        <row r="35">
          <cell r="A35" t="str">
            <v>T 4 RM 80 % 150 ch</v>
          </cell>
          <cell r="G35" t="str">
            <v>TA 4 RM 80 % 60 ch</v>
          </cell>
        </row>
        <row r="36">
          <cell r="A36" t="str">
            <v>T 4 RM 80 % 170 ch</v>
          </cell>
          <cell r="G36" t="str">
            <v>TA 4 RM 80 % 70 ch</v>
          </cell>
        </row>
        <row r="37">
          <cell r="A37" t="str">
            <v>T 4 RM 80 % 190 ch cat C</v>
          </cell>
          <cell r="G37" t="str">
            <v>TA 4 RM 80 % 80 ch</v>
          </cell>
        </row>
        <row r="38">
          <cell r="A38" t="str">
            <v>T 4 RM 80 % 190 ch cat D</v>
          </cell>
          <cell r="G38" t="str">
            <v>TA 4 RM 80 % 90 ch</v>
          </cell>
        </row>
        <row r="39">
          <cell r="A39" t="str">
            <v>T 4 RM 80 % 210 ch</v>
          </cell>
          <cell r="G39" t="str">
            <v>TA 4 RM 80 % 100 ch</v>
          </cell>
        </row>
        <row r="40">
          <cell r="A40" t="str">
            <v>T 4 RM 80 % 230 ch</v>
          </cell>
          <cell r="G40" t="str">
            <v>PORTEUR 40 % 120 ch</v>
          </cell>
        </row>
        <row r="41">
          <cell r="A41" t="str">
            <v>T 4 RM 80 % 250 ch</v>
          </cell>
          <cell r="G41" t="str">
            <v>PORTEUR 40 % 180 ch</v>
          </cell>
        </row>
        <row r="42">
          <cell r="A42" t="str">
            <v>T 4 RM 80 % 250 ch</v>
          </cell>
          <cell r="G42" t="str">
            <v>ENJAMBEUR 80 % 2 RM 55 ch</v>
          </cell>
        </row>
        <row r="43">
          <cell r="A43" t="str">
            <v>T 4 RM 80 % 320 ch</v>
          </cell>
          <cell r="G43" t="str">
            <v>ENJAMBEUR 80 % 2 RM 70 ch</v>
          </cell>
        </row>
        <row r="44">
          <cell r="G44" t="str">
            <v>ENJAMBEUR 80 % 4 RM 80 ch</v>
          </cell>
        </row>
        <row r="45">
          <cell r="G45" t="str">
            <v>ENJAMBEUR 80 % 4 RM 90 ch</v>
          </cell>
        </row>
        <row r="46">
          <cell r="G46" t="str">
            <v>ENJAMBEUR 80 % 4 RM 100 ch</v>
          </cell>
        </row>
        <row r="47">
          <cell r="G47" t="str">
            <v>ENJAMBEUR 80 % 4 RM 110 ch</v>
          </cell>
        </row>
        <row r="48">
          <cell r="G48" t="str">
            <v>ENJAMBEUR 80 % 4 RM 125 ch</v>
          </cell>
        </row>
        <row r="49">
          <cell r="G49" t="str">
            <v>ENJAMBEUR 80 % 4 RM 145 ch</v>
          </cell>
        </row>
      </sheetData>
      <sheetData sheetId="64" refreshError="1"/>
      <sheetData sheetId="65" refreshError="1"/>
      <sheetData sheetId="66" refreshError="1"/>
      <sheetData sheetId="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ambule"/>
      <sheetName val="Coef charges fixes"/>
      <sheetName val="Tracteur 60-130 ch"/>
      <sheetName val="Tracteur 130-320 ch"/>
      <sheetName val="Déchaumeur Dents"/>
      <sheetName val="Déchaumeur spéciaux"/>
      <sheetName val="Option déchaumeur"/>
    </sheetNames>
    <sheetDataSet>
      <sheetData sheetId="0"/>
      <sheetData sheetId="1">
        <row r="87">
          <cell r="C87">
            <v>0.1713568</v>
          </cell>
        </row>
        <row r="89">
          <cell r="C89">
            <v>0.13294319354910711</v>
          </cell>
        </row>
        <row r="91">
          <cell r="C91">
            <v>0.11672757919907842</v>
          </cell>
        </row>
        <row r="94">
          <cell r="C94">
            <v>0.10384310918640977</v>
          </cell>
        </row>
        <row r="96">
          <cell r="C96">
            <v>9.3716554077216671E-2</v>
          </cell>
        </row>
        <row r="97">
          <cell r="C97">
            <v>8.5622655836081918E-2</v>
          </cell>
        </row>
      </sheetData>
      <sheetData sheetId="2"/>
      <sheetData sheetId="3"/>
      <sheetData sheetId="4"/>
      <sheetData sheetId="5"/>
      <sheetData sheetId="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hristian.savary@normandie.chambagri.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www.cumacalc.fr/"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www.cumacalc.fr/"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http://www.cumacalc.fr/"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http://www.cumacalc.fr/"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http://www.cumacalc.fr/"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http://www.cumacalc.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E8E5C-75E2-4E8D-94E8-67A51B78E80D}">
  <sheetPr>
    <pageSetUpPr fitToPage="1"/>
  </sheetPr>
  <dimension ref="A1:J74"/>
  <sheetViews>
    <sheetView view="pageBreakPreview" zoomScaleNormal="120" zoomScaleSheetLayoutView="100" workbookViewId="0">
      <selection activeCell="A52" sqref="A52:J52"/>
    </sheetView>
  </sheetViews>
  <sheetFormatPr baseColWidth="10" defaultColWidth="11.5703125" defaultRowHeight="14.65" customHeight="1" x14ac:dyDescent="0.25"/>
  <cols>
    <col min="1" max="1" width="5.42578125" style="189" customWidth="1"/>
    <col min="2" max="2" width="11.5703125" style="189"/>
    <col min="3" max="3" width="10.7109375" style="189" customWidth="1"/>
    <col min="4" max="16384" width="11.5703125" style="189"/>
  </cols>
  <sheetData>
    <row r="1" spans="1:10" ht="14.65" customHeight="1" x14ac:dyDescent="0.25">
      <c r="A1" s="188"/>
      <c r="B1" s="188"/>
      <c r="C1" s="188"/>
      <c r="D1" s="188"/>
      <c r="E1" s="188"/>
      <c r="F1" s="188"/>
      <c r="G1" s="188"/>
      <c r="H1" s="188"/>
      <c r="I1" s="188"/>
      <c r="J1" s="188"/>
    </row>
    <row r="2" spans="1:10" ht="27.4" customHeight="1" x14ac:dyDescent="0.5">
      <c r="D2" s="352" t="s">
        <v>51</v>
      </c>
      <c r="E2" s="352"/>
      <c r="F2" s="352"/>
      <c r="G2" s="352"/>
      <c r="H2" s="188"/>
      <c r="I2" s="188"/>
      <c r="J2" s="188"/>
    </row>
    <row r="3" spans="1:10" ht="27.4" customHeight="1" x14ac:dyDescent="0.5">
      <c r="D3" s="352" t="s">
        <v>52</v>
      </c>
      <c r="E3" s="352"/>
      <c r="F3" s="352"/>
      <c r="G3" s="352"/>
      <c r="H3" s="188"/>
      <c r="I3" s="188"/>
      <c r="J3" s="188"/>
    </row>
    <row r="4" spans="1:10" ht="27.4" customHeight="1" x14ac:dyDescent="0.5">
      <c r="A4" s="188"/>
      <c r="B4" s="188"/>
      <c r="C4" s="188"/>
      <c r="D4" s="190"/>
      <c r="E4" s="190"/>
      <c r="F4" s="190"/>
      <c r="G4" s="190"/>
      <c r="H4" s="188"/>
      <c r="I4" s="188"/>
      <c r="J4" s="191">
        <v>2023</v>
      </c>
    </row>
    <row r="5" spans="1:10" ht="15.4" customHeight="1" x14ac:dyDescent="0.5">
      <c r="A5" s="188"/>
      <c r="B5" s="188"/>
      <c r="C5" s="188"/>
      <c r="D5" s="190"/>
      <c r="E5" s="190"/>
      <c r="F5" s="190"/>
      <c r="G5" s="190"/>
      <c r="H5" s="188"/>
      <c r="I5" s="188"/>
      <c r="J5" s="188"/>
    </row>
    <row r="6" spans="1:10" ht="78.400000000000006" customHeight="1" x14ac:dyDescent="0.25">
      <c r="A6" s="353" t="s">
        <v>215</v>
      </c>
      <c r="B6" s="353"/>
      <c r="C6" s="353"/>
      <c r="D6" s="353"/>
      <c r="E6" s="353"/>
      <c r="F6" s="353"/>
      <c r="G6" s="353"/>
      <c r="H6" s="353"/>
      <c r="I6" s="353"/>
      <c r="J6" s="353"/>
    </row>
    <row r="7" spans="1:10" ht="13.9" customHeight="1" x14ac:dyDescent="0.25">
      <c r="A7" s="192"/>
      <c r="B7" s="192"/>
      <c r="C7" s="192"/>
      <c r="D7" s="192"/>
      <c r="E7" s="192"/>
      <c r="F7" s="192"/>
      <c r="G7" s="192"/>
      <c r="H7" s="192"/>
      <c r="I7" s="192"/>
      <c r="J7" s="192"/>
    </row>
    <row r="8" spans="1:10" ht="31.15" customHeight="1" x14ac:dyDescent="0.25">
      <c r="A8" s="354" t="s">
        <v>216</v>
      </c>
      <c r="B8" s="354"/>
      <c r="C8" s="354"/>
      <c r="D8" s="354"/>
      <c r="E8" s="354"/>
      <c r="F8" s="354"/>
      <c r="G8" s="354"/>
      <c r="H8" s="354"/>
      <c r="I8" s="354"/>
      <c r="J8" s="354"/>
    </row>
    <row r="9" spans="1:10" ht="384" customHeight="1" x14ac:dyDescent="0.5">
      <c r="A9" s="188"/>
      <c r="B9" s="188" t="s">
        <v>217</v>
      </c>
      <c r="C9" s="188"/>
      <c r="D9" s="190"/>
      <c r="E9" s="190"/>
      <c r="F9" s="190"/>
      <c r="G9" s="190"/>
      <c r="H9" s="188"/>
      <c r="I9" s="188"/>
      <c r="J9" s="188"/>
    </row>
    <row r="10" spans="1:10" ht="18.399999999999999" customHeight="1" x14ac:dyDescent="0.3">
      <c r="A10" s="355" t="s">
        <v>218</v>
      </c>
      <c r="B10" s="355"/>
      <c r="C10" s="355"/>
      <c r="D10" s="355"/>
      <c r="E10" s="355"/>
      <c r="F10" s="355"/>
      <c r="G10" s="355"/>
      <c r="H10" s="355"/>
      <c r="I10" s="355"/>
      <c r="J10" s="355"/>
    </row>
    <row r="11" spans="1:10" ht="0.4" hidden="1" customHeight="1" x14ac:dyDescent="0.5">
      <c r="A11" s="188"/>
      <c r="B11" s="188"/>
      <c r="C11" s="188"/>
      <c r="D11" s="190"/>
      <c r="E11" s="190"/>
      <c r="F11" s="190"/>
      <c r="G11" s="190"/>
      <c r="H11" s="188"/>
      <c r="I11" s="188"/>
      <c r="J11" s="188"/>
    </row>
    <row r="12" spans="1:10" ht="15.4" customHeight="1" x14ac:dyDescent="0.25">
      <c r="A12" s="356" t="s">
        <v>219</v>
      </c>
      <c r="B12" s="356"/>
      <c r="C12" s="356"/>
      <c r="D12" s="356"/>
      <c r="E12" s="356"/>
      <c r="F12" s="356"/>
      <c r="G12" s="356"/>
      <c r="H12" s="356"/>
      <c r="I12" s="356"/>
      <c r="J12" s="356"/>
    </row>
    <row r="13" spans="1:10" ht="15.4" customHeight="1" x14ac:dyDescent="0.25">
      <c r="A13" s="357" t="s">
        <v>220</v>
      </c>
      <c r="B13" s="357"/>
      <c r="C13" s="357"/>
      <c r="D13" s="357"/>
      <c r="E13" s="357"/>
      <c r="F13" s="357"/>
      <c r="G13" s="357"/>
      <c r="H13" s="357"/>
      <c r="I13" s="357"/>
      <c r="J13" s="357"/>
    </row>
    <row r="14" spans="1:10" ht="15.4" customHeight="1" x14ac:dyDescent="0.25">
      <c r="A14" s="357" t="s">
        <v>221</v>
      </c>
      <c r="B14" s="357"/>
      <c r="C14" s="357"/>
      <c r="D14" s="357"/>
      <c r="E14" s="357"/>
      <c r="F14" s="357"/>
      <c r="G14" s="357"/>
      <c r="H14" s="357"/>
      <c r="I14" s="357"/>
      <c r="J14" s="357"/>
    </row>
    <row r="15" spans="1:10" ht="15.4" customHeight="1" x14ac:dyDescent="0.25">
      <c r="A15" s="356" t="s">
        <v>222</v>
      </c>
      <c r="B15" s="356"/>
      <c r="C15" s="356"/>
      <c r="D15" s="356"/>
      <c r="E15" s="356"/>
      <c r="F15" s="356"/>
      <c r="G15" s="356"/>
      <c r="H15" s="356"/>
      <c r="I15" s="356"/>
      <c r="J15" s="356"/>
    </row>
    <row r="16" spans="1:10" ht="15.4" customHeight="1" x14ac:dyDescent="0.25">
      <c r="A16" s="192"/>
      <c r="B16" s="193"/>
      <c r="C16" s="193"/>
      <c r="D16" s="193"/>
      <c r="E16" s="193"/>
      <c r="F16" s="193"/>
      <c r="G16" s="193"/>
      <c r="H16" s="193"/>
      <c r="I16" s="193"/>
      <c r="J16" s="193"/>
    </row>
    <row r="17" spans="1:10" ht="18" customHeight="1" x14ac:dyDescent="0.3">
      <c r="A17" s="355" t="s">
        <v>223</v>
      </c>
      <c r="B17" s="355"/>
      <c r="C17" s="355"/>
      <c r="D17" s="355"/>
      <c r="E17" s="355"/>
      <c r="F17" s="355"/>
      <c r="G17" s="355"/>
      <c r="H17" s="355"/>
      <c r="I17" s="355"/>
      <c r="J17" s="355"/>
    </row>
    <row r="18" spans="1:10" ht="49.9" customHeight="1" x14ac:dyDescent="0.25">
      <c r="A18" s="351" t="s">
        <v>224</v>
      </c>
      <c r="B18" s="351"/>
      <c r="C18" s="351"/>
      <c r="D18" s="351"/>
      <c r="E18" s="351"/>
      <c r="F18" s="351"/>
      <c r="G18" s="351"/>
      <c r="H18" s="351"/>
      <c r="I18" s="351"/>
      <c r="J18" s="351"/>
    </row>
    <row r="19" spans="1:10" ht="67.900000000000006" customHeight="1" x14ac:dyDescent="0.25">
      <c r="A19" s="351" t="s">
        <v>225</v>
      </c>
      <c r="B19" s="351"/>
      <c r="C19" s="351"/>
      <c r="D19" s="351"/>
      <c r="E19" s="351"/>
      <c r="F19" s="351"/>
      <c r="G19" s="351"/>
      <c r="H19" s="351"/>
      <c r="I19" s="351"/>
      <c r="J19" s="351"/>
    </row>
    <row r="20" spans="1:10" ht="15.4" customHeight="1" x14ac:dyDescent="0.25">
      <c r="A20" s="351" t="s">
        <v>226</v>
      </c>
      <c r="B20" s="351"/>
      <c r="C20" s="351"/>
      <c r="D20" s="351"/>
      <c r="E20" s="351"/>
      <c r="F20" s="351"/>
      <c r="G20" s="351"/>
      <c r="H20" s="351"/>
      <c r="I20" s="351"/>
      <c r="J20" s="351"/>
    </row>
    <row r="21" spans="1:10" ht="19.149999999999999" customHeight="1" x14ac:dyDescent="0.25">
      <c r="A21" s="351"/>
      <c r="B21" s="351"/>
      <c r="C21" s="351"/>
      <c r="D21" s="351"/>
      <c r="E21" s="351"/>
      <c r="F21" s="351"/>
      <c r="G21" s="351"/>
      <c r="H21" s="351"/>
      <c r="I21" s="351"/>
      <c r="J21" s="351"/>
    </row>
    <row r="22" spans="1:10" ht="14.65" customHeight="1" x14ac:dyDescent="0.25">
      <c r="A22" s="188"/>
      <c r="B22" s="188"/>
      <c r="C22" s="188"/>
      <c r="D22" s="188"/>
      <c r="E22" s="188"/>
      <c r="F22" s="188"/>
      <c r="G22" s="188"/>
      <c r="H22" s="188"/>
      <c r="I22" s="188"/>
      <c r="J22" s="188"/>
    </row>
    <row r="23" spans="1:10" ht="18" customHeight="1" x14ac:dyDescent="0.3">
      <c r="A23" s="194" t="s">
        <v>227</v>
      </c>
      <c r="B23" s="195"/>
      <c r="C23" s="195"/>
      <c r="D23" s="195"/>
      <c r="E23" s="195"/>
      <c r="F23" s="195"/>
      <c r="G23" s="195"/>
      <c r="H23" s="195"/>
      <c r="I23" s="195"/>
      <c r="J23" s="195"/>
    </row>
    <row r="24" spans="1:10" ht="14.65" customHeight="1" x14ac:dyDescent="0.25">
      <c r="A24" s="188"/>
      <c r="B24" s="188"/>
      <c r="C24" s="188"/>
      <c r="D24" s="188"/>
      <c r="E24" s="188"/>
      <c r="F24" s="188"/>
      <c r="G24" s="188"/>
      <c r="H24" s="188"/>
      <c r="I24" s="188"/>
      <c r="J24" s="188"/>
    </row>
    <row r="25" spans="1:10" ht="18" customHeight="1" x14ac:dyDescent="0.3">
      <c r="A25" s="358" t="s">
        <v>228</v>
      </c>
      <c r="B25" s="358"/>
      <c r="C25" s="358"/>
      <c r="D25" s="358"/>
      <c r="E25" s="358"/>
      <c r="F25" s="358"/>
      <c r="G25" s="358"/>
      <c r="H25" s="358"/>
      <c r="I25" s="358"/>
      <c r="J25" s="358"/>
    </row>
    <row r="26" spans="1:10" ht="14.65" customHeight="1" x14ac:dyDescent="0.25">
      <c r="A26" s="359" t="s">
        <v>229</v>
      </c>
      <c r="B26" s="359"/>
      <c r="C26" s="359"/>
      <c r="D26" s="359"/>
      <c r="E26" s="359"/>
      <c r="F26" s="359"/>
      <c r="G26" s="359"/>
      <c r="H26" s="359"/>
      <c r="I26" s="359"/>
      <c r="J26" s="359"/>
    </row>
    <row r="27" spans="1:10" ht="14.65" customHeight="1" x14ac:dyDescent="0.25">
      <c r="A27" s="359"/>
      <c r="B27" s="359"/>
      <c r="C27" s="359"/>
      <c r="D27" s="359"/>
      <c r="E27" s="359"/>
      <c r="F27" s="359"/>
      <c r="G27" s="359"/>
      <c r="H27" s="359"/>
      <c r="I27" s="359"/>
      <c r="J27" s="359"/>
    </row>
    <row r="28" spans="1:10" ht="14.65" customHeight="1" x14ac:dyDescent="0.25">
      <c r="A28" s="359"/>
      <c r="B28" s="359"/>
      <c r="C28" s="359"/>
      <c r="D28" s="359"/>
      <c r="E28" s="359"/>
      <c r="F28" s="359"/>
      <c r="G28" s="359"/>
      <c r="H28" s="359"/>
      <c r="I28" s="359"/>
      <c r="J28" s="359"/>
    </row>
    <row r="29" spans="1:10" ht="14.65" customHeight="1" x14ac:dyDescent="0.25">
      <c r="A29" s="359"/>
      <c r="B29" s="359"/>
      <c r="C29" s="359"/>
      <c r="D29" s="359"/>
      <c r="E29" s="359"/>
      <c r="F29" s="359"/>
      <c r="G29" s="359"/>
      <c r="H29" s="359"/>
      <c r="I29" s="359"/>
      <c r="J29" s="359"/>
    </row>
    <row r="30" spans="1:10" ht="14.65" customHeight="1" x14ac:dyDescent="0.25">
      <c r="A30" s="359"/>
      <c r="B30" s="359"/>
      <c r="C30" s="359"/>
      <c r="D30" s="359"/>
      <c r="E30" s="359"/>
      <c r="F30" s="359"/>
      <c r="G30" s="359"/>
      <c r="H30" s="359"/>
      <c r="I30" s="359"/>
      <c r="J30" s="359"/>
    </row>
    <row r="31" spans="1:10" ht="14.65" customHeight="1" x14ac:dyDescent="0.25">
      <c r="A31" s="359"/>
      <c r="B31" s="359"/>
      <c r="C31" s="359"/>
      <c r="D31" s="359"/>
      <c r="E31" s="359"/>
      <c r="F31" s="359"/>
      <c r="G31" s="359"/>
      <c r="H31" s="359"/>
      <c r="I31" s="359"/>
      <c r="J31" s="359"/>
    </row>
    <row r="32" spans="1:10" ht="14.65" customHeight="1" x14ac:dyDescent="0.25">
      <c r="A32" s="359"/>
      <c r="B32" s="359"/>
      <c r="C32" s="359"/>
      <c r="D32" s="359"/>
      <c r="E32" s="359"/>
      <c r="F32" s="359"/>
      <c r="G32" s="359"/>
      <c r="H32" s="359"/>
      <c r="I32" s="359"/>
      <c r="J32" s="359"/>
    </row>
    <row r="33" spans="1:10" ht="14.65" customHeight="1" x14ac:dyDescent="0.25">
      <c r="A33" s="359"/>
      <c r="B33" s="359"/>
      <c r="C33" s="359"/>
      <c r="D33" s="359"/>
      <c r="E33" s="359"/>
      <c r="F33" s="359"/>
      <c r="G33" s="359"/>
      <c r="H33" s="359"/>
      <c r="I33" s="359"/>
      <c r="J33" s="359"/>
    </row>
    <row r="34" spans="1:10" ht="14.65" customHeight="1" x14ac:dyDescent="0.25">
      <c r="A34" s="359"/>
      <c r="B34" s="359"/>
      <c r="C34" s="359"/>
      <c r="D34" s="359"/>
      <c r="E34" s="359"/>
      <c r="F34" s="359"/>
      <c r="G34" s="359"/>
      <c r="H34" s="359"/>
      <c r="I34" s="359"/>
      <c r="J34" s="359"/>
    </row>
    <row r="35" spans="1:10" ht="9" customHeight="1" x14ac:dyDescent="0.25">
      <c r="A35" s="196"/>
      <c r="B35" s="196"/>
      <c r="C35" s="196"/>
      <c r="D35" s="196"/>
      <c r="E35" s="196"/>
      <c r="F35" s="196"/>
      <c r="G35" s="196"/>
      <c r="H35" s="196"/>
      <c r="I35" s="196"/>
      <c r="J35" s="196"/>
    </row>
    <row r="36" spans="1:10" ht="17.649999999999999" customHeight="1" x14ac:dyDescent="0.3">
      <c r="A36" s="358" t="s">
        <v>230</v>
      </c>
      <c r="B36" s="358"/>
      <c r="C36" s="358"/>
      <c r="D36" s="358"/>
      <c r="E36" s="358"/>
      <c r="F36" s="358"/>
      <c r="G36" s="358"/>
      <c r="H36" s="358"/>
      <c r="I36" s="358"/>
      <c r="J36" s="358"/>
    </row>
    <row r="37" spans="1:10" ht="14.65" customHeight="1" x14ac:dyDescent="0.25">
      <c r="A37" s="359" t="s">
        <v>231</v>
      </c>
      <c r="B37" s="359"/>
      <c r="C37" s="359"/>
      <c r="D37" s="359"/>
      <c r="E37" s="359"/>
      <c r="F37" s="359"/>
      <c r="G37" s="359"/>
      <c r="H37" s="359"/>
      <c r="I37" s="359"/>
      <c r="J37" s="359"/>
    </row>
    <row r="38" spans="1:10" ht="14.65" customHeight="1" x14ac:dyDescent="0.25">
      <c r="A38" s="359"/>
      <c r="B38" s="359"/>
      <c r="C38" s="359"/>
      <c r="D38" s="359"/>
      <c r="E38" s="359"/>
      <c r="F38" s="359"/>
      <c r="G38" s="359"/>
      <c r="H38" s="359"/>
      <c r="I38" s="359"/>
      <c r="J38" s="359"/>
    </row>
    <row r="39" spans="1:10" ht="40.9" customHeight="1" x14ac:dyDescent="0.25">
      <c r="A39" s="359"/>
      <c r="B39" s="359"/>
      <c r="C39" s="359"/>
      <c r="D39" s="359"/>
      <c r="E39" s="359"/>
      <c r="F39" s="359"/>
      <c r="G39" s="359"/>
      <c r="H39" s="359"/>
      <c r="I39" s="359"/>
      <c r="J39" s="359"/>
    </row>
    <row r="40" spans="1:10" ht="7.9" customHeight="1" x14ac:dyDescent="0.25">
      <c r="A40" s="188"/>
      <c r="B40" s="188"/>
      <c r="C40" s="188"/>
      <c r="D40" s="188"/>
      <c r="E40" s="188"/>
      <c r="F40" s="188"/>
      <c r="G40" s="188"/>
      <c r="H40" s="188"/>
      <c r="I40" s="188"/>
      <c r="J40" s="188"/>
    </row>
    <row r="41" spans="1:10" ht="18" customHeight="1" x14ac:dyDescent="0.3">
      <c r="A41" s="360" t="s">
        <v>232</v>
      </c>
      <c r="B41" s="360"/>
      <c r="C41" s="360"/>
      <c r="D41" s="360"/>
      <c r="E41" s="360"/>
      <c r="F41" s="360"/>
      <c r="G41" s="360"/>
      <c r="H41" s="360"/>
      <c r="I41" s="360"/>
      <c r="J41" s="360"/>
    </row>
    <row r="42" spans="1:10" ht="100.9" customHeight="1" x14ac:dyDescent="0.25">
      <c r="A42" s="356" t="s">
        <v>233</v>
      </c>
      <c r="B42" s="356"/>
      <c r="C42" s="356"/>
      <c r="D42" s="356"/>
      <c r="E42" s="356"/>
      <c r="F42" s="356"/>
      <c r="G42" s="356"/>
      <c r="H42" s="356"/>
      <c r="I42" s="356"/>
      <c r="J42" s="356"/>
    </row>
    <row r="43" spans="1:10" ht="15" customHeight="1" x14ac:dyDescent="0.25">
      <c r="A43" s="361" t="s">
        <v>234</v>
      </c>
      <c r="B43" s="361"/>
      <c r="C43" s="361"/>
      <c r="D43" s="361"/>
      <c r="E43" s="361"/>
      <c r="F43" s="361"/>
      <c r="G43" s="361"/>
      <c r="H43" s="361"/>
      <c r="I43" s="361"/>
      <c r="J43" s="361"/>
    </row>
    <row r="44" spans="1:10" ht="14.65" customHeight="1" x14ac:dyDescent="0.25">
      <c r="A44" s="188"/>
      <c r="B44" s="188"/>
      <c r="C44" s="188"/>
      <c r="D44" s="188"/>
      <c r="E44" s="188"/>
      <c r="F44" s="188"/>
      <c r="G44" s="188"/>
      <c r="H44" s="188"/>
      <c r="I44" s="188"/>
      <c r="J44" s="188"/>
    </row>
    <row r="45" spans="1:10" ht="18" customHeight="1" x14ac:dyDescent="0.3">
      <c r="A45" s="362" t="s">
        <v>235</v>
      </c>
      <c r="B45" s="362"/>
      <c r="C45" s="362"/>
      <c r="D45" s="362"/>
      <c r="E45" s="362"/>
      <c r="F45" s="362"/>
      <c r="G45" s="362"/>
      <c r="H45" s="362"/>
      <c r="I45" s="362"/>
      <c r="J45" s="362"/>
    </row>
    <row r="46" spans="1:10" ht="95.45" customHeight="1" x14ac:dyDescent="0.25">
      <c r="A46" s="363" t="s">
        <v>236</v>
      </c>
      <c r="B46" s="363"/>
      <c r="C46" s="363"/>
      <c r="D46" s="363"/>
      <c r="E46" s="363"/>
      <c r="F46" s="363"/>
      <c r="G46" s="363"/>
      <c r="H46" s="363"/>
      <c r="I46" s="363"/>
      <c r="J46" s="363"/>
    </row>
    <row r="47" spans="1:10" ht="15" customHeight="1" x14ac:dyDescent="0.25">
      <c r="A47" s="193"/>
      <c r="B47" s="193"/>
      <c r="C47" s="193"/>
      <c r="D47" s="193"/>
      <c r="E47" s="193"/>
      <c r="F47" s="193"/>
      <c r="G47" s="193"/>
      <c r="H47" s="193"/>
      <c r="I47" s="193"/>
      <c r="J47" s="193"/>
    </row>
    <row r="48" spans="1:10" ht="15" customHeight="1" x14ac:dyDescent="0.3">
      <c r="A48" s="360" t="s">
        <v>237</v>
      </c>
      <c r="B48" s="360"/>
      <c r="C48" s="360"/>
      <c r="D48" s="360"/>
      <c r="E48" s="360"/>
      <c r="F48" s="360"/>
      <c r="G48" s="360"/>
      <c r="H48" s="360"/>
      <c r="I48" s="360"/>
      <c r="J48" s="360"/>
    </row>
    <row r="49" spans="1:10" ht="97.9" customHeight="1" x14ac:dyDescent="0.25">
      <c r="A49" s="356" t="s">
        <v>238</v>
      </c>
      <c r="B49" s="356"/>
      <c r="C49" s="356"/>
      <c r="D49" s="356"/>
      <c r="E49" s="356"/>
      <c r="F49" s="356"/>
      <c r="G49" s="356"/>
      <c r="H49" s="356"/>
      <c r="I49" s="356"/>
      <c r="J49" s="356"/>
    </row>
    <row r="50" spans="1:10" ht="15.4" customHeight="1" x14ac:dyDescent="0.25">
      <c r="A50" s="193"/>
      <c r="B50" s="193"/>
      <c r="C50" s="193"/>
      <c r="D50" s="193"/>
      <c r="E50" s="193"/>
      <c r="F50" s="193"/>
      <c r="G50" s="193"/>
      <c r="H50" s="193"/>
      <c r="I50" s="193"/>
      <c r="J50" s="193"/>
    </row>
    <row r="51" spans="1:10" ht="15.4" customHeight="1" x14ac:dyDescent="0.3">
      <c r="A51" s="362" t="s">
        <v>239</v>
      </c>
      <c r="B51" s="362"/>
      <c r="C51" s="362"/>
      <c r="D51" s="362"/>
      <c r="E51" s="362"/>
      <c r="F51" s="362"/>
      <c r="G51" s="362"/>
      <c r="H51" s="362"/>
      <c r="I51" s="362"/>
      <c r="J51" s="362"/>
    </row>
    <row r="52" spans="1:10" ht="62.45" customHeight="1" x14ac:dyDescent="0.25">
      <c r="A52" s="363" t="s">
        <v>240</v>
      </c>
      <c r="B52" s="363"/>
      <c r="C52" s="363"/>
      <c r="D52" s="363"/>
      <c r="E52" s="363"/>
      <c r="F52" s="363"/>
      <c r="G52" s="363"/>
      <c r="H52" s="363"/>
      <c r="I52" s="363"/>
      <c r="J52" s="363"/>
    </row>
    <row r="53" spans="1:10" ht="20.65" customHeight="1" x14ac:dyDescent="0.25">
      <c r="A53" s="193"/>
      <c r="B53" s="193"/>
      <c r="C53" s="193"/>
      <c r="D53" s="193"/>
      <c r="E53" s="193"/>
      <c r="F53" s="193"/>
      <c r="G53" s="193"/>
      <c r="H53" s="193"/>
      <c r="I53" s="193"/>
      <c r="J53" s="193"/>
    </row>
    <row r="54" spans="1:10" ht="18" customHeight="1" x14ac:dyDescent="0.3">
      <c r="A54" s="362" t="s">
        <v>235</v>
      </c>
      <c r="B54" s="362"/>
      <c r="C54" s="362"/>
      <c r="D54" s="362"/>
      <c r="E54" s="362"/>
      <c r="F54" s="362"/>
      <c r="G54" s="362"/>
      <c r="H54" s="362"/>
      <c r="I54" s="362"/>
      <c r="J54" s="362"/>
    </row>
    <row r="55" spans="1:10" ht="64.150000000000006" customHeight="1" x14ac:dyDescent="0.25">
      <c r="A55" s="363" t="s">
        <v>241</v>
      </c>
      <c r="B55" s="363"/>
      <c r="C55" s="363"/>
      <c r="D55" s="363"/>
      <c r="E55" s="363"/>
      <c r="F55" s="363"/>
      <c r="G55" s="363"/>
      <c r="H55" s="363"/>
      <c r="I55" s="363"/>
      <c r="J55" s="363"/>
    </row>
    <row r="56" spans="1:10" ht="13.15" customHeight="1" x14ac:dyDescent="0.25">
      <c r="A56" s="197"/>
      <c r="B56" s="197"/>
      <c r="C56" s="197"/>
      <c r="D56" s="197"/>
      <c r="E56" s="197"/>
      <c r="F56" s="197"/>
      <c r="G56" s="197"/>
      <c r="H56" s="197"/>
      <c r="I56" s="197"/>
      <c r="J56" s="197"/>
    </row>
    <row r="57" spans="1:10" s="188" customFormat="1" ht="21" customHeight="1" x14ac:dyDescent="0.3">
      <c r="A57" s="360" t="s">
        <v>242</v>
      </c>
      <c r="B57" s="360"/>
      <c r="C57" s="360"/>
      <c r="D57" s="360"/>
      <c r="E57" s="360"/>
      <c r="F57" s="360"/>
      <c r="G57" s="360"/>
      <c r="H57" s="360"/>
      <c r="I57" s="360"/>
      <c r="J57" s="360"/>
    </row>
    <row r="58" spans="1:10" s="188" customFormat="1" ht="69.599999999999994" customHeight="1" x14ac:dyDescent="0.25">
      <c r="A58" s="368" t="s">
        <v>243</v>
      </c>
      <c r="B58" s="368"/>
      <c r="C58" s="368"/>
      <c r="D58" s="368"/>
      <c r="E58" s="368"/>
      <c r="F58" s="368"/>
      <c r="G58" s="368"/>
      <c r="H58" s="368"/>
      <c r="I58" s="368"/>
      <c r="J58" s="368"/>
    </row>
    <row r="59" spans="1:10" s="188" customFormat="1" ht="9.6" customHeight="1" x14ac:dyDescent="0.25">
      <c r="A59" s="198"/>
      <c r="B59" s="198"/>
      <c r="C59" s="198"/>
      <c r="D59" s="198"/>
      <c r="E59" s="198"/>
      <c r="F59" s="198"/>
      <c r="G59" s="198"/>
      <c r="H59" s="198"/>
      <c r="I59" s="198"/>
      <c r="J59" s="198"/>
    </row>
    <row r="60" spans="1:10" s="188" customFormat="1" ht="53.45" customHeight="1" x14ac:dyDescent="0.25">
      <c r="A60" s="364" t="s">
        <v>244</v>
      </c>
      <c r="B60" s="364"/>
      <c r="C60" s="364"/>
      <c r="D60" s="364"/>
      <c r="E60" s="364"/>
      <c r="F60" s="364"/>
      <c r="G60" s="364"/>
      <c r="H60" s="364"/>
      <c r="I60" s="364"/>
      <c r="J60" s="364"/>
    </row>
    <row r="61" spans="1:10" s="188" customFormat="1" ht="8.4499999999999993" customHeight="1" x14ac:dyDescent="0.25">
      <c r="A61" s="198"/>
      <c r="B61" s="198"/>
      <c r="C61" s="198"/>
      <c r="D61" s="198"/>
      <c r="E61" s="198"/>
      <c r="F61" s="198"/>
      <c r="G61" s="198"/>
      <c r="H61" s="198"/>
      <c r="I61" s="198"/>
      <c r="J61" s="198"/>
    </row>
    <row r="62" spans="1:10" s="188" customFormat="1" ht="21" customHeight="1" x14ac:dyDescent="0.3">
      <c r="A62" s="199" t="s">
        <v>245</v>
      </c>
      <c r="B62" s="200"/>
      <c r="C62" s="200"/>
      <c r="D62" s="200"/>
      <c r="E62" s="200"/>
      <c r="F62" s="201"/>
      <c r="G62" s="201"/>
      <c r="H62" s="201"/>
      <c r="I62" s="201"/>
      <c r="J62" s="201"/>
    </row>
    <row r="63" spans="1:10" s="188" customFormat="1" ht="21" customHeight="1" x14ac:dyDescent="0.3">
      <c r="A63" s="201"/>
      <c r="B63" s="202" t="s">
        <v>246</v>
      </c>
      <c r="C63" s="201"/>
      <c r="D63" s="201"/>
      <c r="E63" s="201"/>
      <c r="F63" s="201"/>
      <c r="G63" s="201"/>
      <c r="H63" s="201"/>
      <c r="I63" s="201"/>
      <c r="J63" s="201"/>
    </row>
    <row r="64" spans="1:10" s="188" customFormat="1" ht="21" customHeight="1" x14ac:dyDescent="0.3">
      <c r="A64" s="201"/>
      <c r="B64" s="202" t="s">
        <v>247</v>
      </c>
      <c r="C64" s="201"/>
      <c r="D64" s="201"/>
      <c r="E64" s="201"/>
      <c r="F64" s="201"/>
      <c r="G64" s="201"/>
      <c r="H64" s="201"/>
      <c r="I64" s="201"/>
      <c r="J64" s="201"/>
    </row>
    <row r="65" spans="1:10" s="188" customFormat="1" ht="21" customHeight="1" x14ac:dyDescent="0.3">
      <c r="A65" s="201"/>
      <c r="B65" s="202" t="s">
        <v>248</v>
      </c>
      <c r="C65" s="201"/>
      <c r="D65" s="201"/>
      <c r="E65" s="201"/>
      <c r="F65" s="201"/>
      <c r="G65" s="201"/>
      <c r="H65" s="201"/>
      <c r="I65" s="201"/>
      <c r="J65" s="201"/>
    </row>
    <row r="66" spans="1:10" s="188" customFormat="1" ht="21" customHeight="1" x14ac:dyDescent="0.3">
      <c r="A66" s="201"/>
      <c r="B66" s="202" t="s">
        <v>249</v>
      </c>
      <c r="C66" s="201"/>
      <c r="D66" s="201"/>
      <c r="E66" s="201"/>
      <c r="F66" s="201"/>
      <c r="G66" s="201"/>
      <c r="H66" s="201"/>
      <c r="I66" s="201"/>
      <c r="J66" s="201"/>
    </row>
    <row r="67" spans="1:10" s="188" customFormat="1" ht="13.15" customHeight="1" x14ac:dyDescent="0.3">
      <c r="A67" s="203"/>
      <c r="B67" s="203"/>
      <c r="C67" s="203"/>
      <c r="D67" s="203"/>
      <c r="E67" s="203"/>
      <c r="F67" s="203"/>
      <c r="G67" s="203"/>
      <c r="H67" s="203"/>
      <c r="I67" s="203"/>
      <c r="J67" s="203"/>
    </row>
    <row r="68" spans="1:10" ht="29.65" customHeight="1" x14ac:dyDescent="0.25">
      <c r="A68" s="365" t="s">
        <v>250</v>
      </c>
      <c r="B68" s="365"/>
      <c r="C68" s="365"/>
      <c r="D68" s="365"/>
      <c r="E68" s="365"/>
      <c r="F68" s="365"/>
      <c r="G68" s="365"/>
      <c r="H68" s="365"/>
      <c r="I68" s="365"/>
      <c r="J68" s="365"/>
    </row>
    <row r="69" spans="1:10" ht="5.45" customHeight="1" x14ac:dyDescent="0.25">
      <c r="A69" s="188"/>
      <c r="B69" s="188"/>
      <c r="C69" s="188"/>
      <c r="D69" s="188"/>
      <c r="E69" s="188"/>
      <c r="F69" s="188"/>
      <c r="G69" s="188"/>
      <c r="H69" s="188"/>
      <c r="I69" s="188"/>
      <c r="J69" s="188"/>
    </row>
    <row r="70" spans="1:10" ht="14.65" customHeight="1" x14ac:dyDescent="0.25">
      <c r="A70" s="204"/>
      <c r="B70" s="366" t="s">
        <v>251</v>
      </c>
      <c r="C70" s="367"/>
      <c r="D70" s="367"/>
      <c r="E70" s="205" t="s">
        <v>252</v>
      </c>
      <c r="F70" s="206"/>
      <c r="G70" s="206"/>
      <c r="H70" s="207"/>
      <c r="I70" s="204"/>
      <c r="J70" s="204"/>
    </row>
    <row r="71" spans="1:10" ht="14.65" customHeight="1" x14ac:dyDescent="0.25">
      <c r="A71" s="204"/>
      <c r="B71" s="204"/>
      <c r="C71" s="204"/>
      <c r="D71" s="204"/>
      <c r="E71" s="204"/>
      <c r="F71" s="204"/>
      <c r="G71" s="204"/>
      <c r="H71" s="204"/>
      <c r="I71" s="204"/>
      <c r="J71" s="204"/>
    </row>
    <row r="72" spans="1:10" ht="24.6" customHeight="1" x14ac:dyDescent="0.25">
      <c r="A72" s="204"/>
      <c r="B72" s="204"/>
      <c r="C72" s="204"/>
      <c r="D72" s="204"/>
      <c r="E72" s="204"/>
      <c r="F72" s="204"/>
      <c r="G72" s="204"/>
      <c r="H72" s="204"/>
      <c r="I72" s="204"/>
      <c r="J72" s="204"/>
    </row>
    <row r="73" spans="1:10" ht="22.9" customHeight="1" x14ac:dyDescent="0.25">
      <c r="A73" s="204"/>
      <c r="B73" s="204"/>
      <c r="C73" s="204"/>
      <c r="D73" s="204"/>
      <c r="E73" s="204"/>
      <c r="F73" s="204"/>
      <c r="G73" s="204"/>
      <c r="H73" s="204"/>
      <c r="I73" s="204"/>
      <c r="J73" s="204"/>
    </row>
    <row r="74" spans="1:10" ht="14.65" customHeight="1" x14ac:dyDescent="0.25">
      <c r="A74" s="204"/>
      <c r="B74" s="204"/>
      <c r="C74" s="204"/>
      <c r="D74" s="204"/>
      <c r="E74" s="204"/>
      <c r="F74" s="204"/>
      <c r="G74" s="204"/>
      <c r="H74" s="204"/>
      <c r="I74" s="204"/>
      <c r="J74" s="204"/>
    </row>
  </sheetData>
  <sheetProtection algorithmName="SHA-512" hashValue="pD7mbBnSGVU9ABVtI1MlZHFJX7zXBkTp6BEBeyjw9veD/z3zxbuauenN3/7vWbvLaZ3LbstgqI8RiVC8ORC/pw==" saltValue="x+uiPXF+IM6f3jPIQ5sXLA==" spinCount="100000" sheet="1" objects="1" scenarios="1"/>
  <mergeCells count="33">
    <mergeCell ref="A60:J60"/>
    <mergeCell ref="A68:J68"/>
    <mergeCell ref="B70:D70"/>
    <mergeCell ref="A51:J51"/>
    <mergeCell ref="A52:J52"/>
    <mergeCell ref="A54:J54"/>
    <mergeCell ref="A55:J55"/>
    <mergeCell ref="A57:J57"/>
    <mergeCell ref="A58:J58"/>
    <mergeCell ref="A49:J49"/>
    <mergeCell ref="A20:J21"/>
    <mergeCell ref="A25:J25"/>
    <mergeCell ref="A26:J34"/>
    <mergeCell ref="A36:J36"/>
    <mergeCell ref="A37:J39"/>
    <mergeCell ref="A41:J41"/>
    <mergeCell ref="A42:J42"/>
    <mergeCell ref="A43:J43"/>
    <mergeCell ref="A45:J45"/>
    <mergeCell ref="A46:J46"/>
    <mergeCell ref="A48:J48"/>
    <mergeCell ref="A19:J19"/>
    <mergeCell ref="D2:G2"/>
    <mergeCell ref="D3:G3"/>
    <mergeCell ref="A6:J6"/>
    <mergeCell ref="A8:J8"/>
    <mergeCell ref="A10:J10"/>
    <mergeCell ref="A12:J12"/>
    <mergeCell ref="A13:J13"/>
    <mergeCell ref="A14:J14"/>
    <mergeCell ref="A15:J15"/>
    <mergeCell ref="A17:J17"/>
    <mergeCell ref="A18:J18"/>
  </mergeCells>
  <hyperlinks>
    <hyperlink ref="E70" r:id="rId1" xr:uid="{D2818119-7777-41F0-9B92-5B16D8C7330A}"/>
  </hyperlinks>
  <pageMargins left="0.70866141732283472" right="0.70866141732283472" top="0.74803149606299213" bottom="0.74803149606299213" header="0.31496062992125984" footer="0.31496062992125984"/>
  <pageSetup paperSize="9" scale="80" fitToHeight="3"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9EA2D-9E09-4AC1-8593-88AD9D5C8CE8}">
  <dimension ref="A1:Y105"/>
  <sheetViews>
    <sheetView zoomScaleNormal="100" workbookViewId="0">
      <selection activeCell="F2" sqref="F2"/>
    </sheetView>
  </sheetViews>
  <sheetFormatPr baseColWidth="10" defaultColWidth="11.5703125" defaultRowHeight="12.75" x14ac:dyDescent="0.2"/>
  <cols>
    <col min="1" max="1" width="16.28515625" style="102" customWidth="1"/>
    <col min="2" max="2" width="15.28515625" style="102" bestFit="1" customWidth="1"/>
    <col min="3" max="4" width="16.28515625" style="102" customWidth="1"/>
    <col min="5" max="6" width="11.5703125" style="102"/>
    <col min="7" max="7" width="6.85546875" style="102" customWidth="1"/>
    <col min="8" max="9" width="11.5703125" style="102"/>
    <col min="10" max="10" width="14.42578125" style="102" customWidth="1"/>
    <col min="11" max="11" width="14.28515625" style="102" customWidth="1"/>
    <col min="12" max="16384" width="11.5703125" style="102"/>
  </cols>
  <sheetData>
    <row r="1" spans="1:25" ht="26.25" customHeight="1" thickBot="1" x14ac:dyDescent="0.25">
      <c r="F1" s="103" t="s">
        <v>176</v>
      </c>
    </row>
    <row r="2" spans="1:25" ht="13.5" thickBot="1" x14ac:dyDescent="0.25">
      <c r="A2" s="104" t="s">
        <v>177</v>
      </c>
      <c r="B2" s="105"/>
      <c r="C2" s="106">
        <v>10</v>
      </c>
      <c r="D2" s="107"/>
      <c r="E2" s="108" t="s">
        <v>178</v>
      </c>
      <c r="F2" s="109">
        <v>0.04</v>
      </c>
      <c r="G2" s="110" t="s">
        <v>179</v>
      </c>
      <c r="H2" s="111">
        <v>0.152449</v>
      </c>
      <c r="I2" s="104" t="s">
        <v>177</v>
      </c>
      <c r="J2" s="105"/>
      <c r="K2" s="106">
        <v>9</v>
      </c>
      <c r="L2" s="107"/>
      <c r="M2" s="108" t="s">
        <v>178</v>
      </c>
      <c r="N2" s="112">
        <f>F2</f>
        <v>0.04</v>
      </c>
    </row>
    <row r="3" spans="1:25" x14ac:dyDescent="0.2">
      <c r="A3" s="113"/>
      <c r="B3" s="114"/>
      <c r="C3" s="114"/>
      <c r="D3" s="114"/>
      <c r="E3" s="114"/>
      <c r="F3" s="115"/>
      <c r="I3" s="113"/>
      <c r="J3" s="114"/>
      <c r="K3" s="114"/>
      <c r="L3" s="114"/>
      <c r="M3" s="114"/>
      <c r="N3" s="115"/>
    </row>
    <row r="4" spans="1:25" x14ac:dyDescent="0.2">
      <c r="A4" s="116" t="s">
        <v>180</v>
      </c>
      <c r="B4" s="117" t="s">
        <v>181</v>
      </c>
      <c r="C4" s="117" t="s">
        <v>182</v>
      </c>
      <c r="D4" s="117" t="s">
        <v>183</v>
      </c>
      <c r="E4" s="117" t="s">
        <v>184</v>
      </c>
      <c r="F4" s="118" t="s">
        <v>185</v>
      </c>
      <c r="I4" s="116" t="s">
        <v>180</v>
      </c>
      <c r="J4" s="117" t="s">
        <v>181</v>
      </c>
      <c r="K4" s="117" t="s">
        <v>182</v>
      </c>
      <c r="L4" s="117" t="s">
        <v>183</v>
      </c>
      <c r="M4" s="117" t="s">
        <v>184</v>
      </c>
      <c r="N4" s="118" t="s">
        <v>185</v>
      </c>
      <c r="R4" s="102" t="s">
        <v>186</v>
      </c>
    </row>
    <row r="5" spans="1:25" x14ac:dyDescent="0.2">
      <c r="A5" s="116" t="s">
        <v>187</v>
      </c>
      <c r="B5" s="117" t="s">
        <v>188</v>
      </c>
      <c r="C5" s="117" t="s">
        <v>189</v>
      </c>
      <c r="D5" s="117" t="s">
        <v>190</v>
      </c>
      <c r="E5" s="117" t="s">
        <v>189</v>
      </c>
      <c r="F5" s="118" t="s">
        <v>190</v>
      </c>
      <c r="I5" s="116" t="s">
        <v>187</v>
      </c>
      <c r="J5" s="117" t="s">
        <v>188</v>
      </c>
      <c r="K5" s="117" t="s">
        <v>189</v>
      </c>
      <c r="L5" s="117" t="s">
        <v>190</v>
      </c>
      <c r="M5" s="117" t="s">
        <v>189</v>
      </c>
      <c r="N5" s="118" t="s">
        <v>190</v>
      </c>
      <c r="R5" s="102" t="s">
        <v>191</v>
      </c>
      <c r="S5" s="119">
        <v>0.09</v>
      </c>
      <c r="T5" s="119">
        <v>0.1</v>
      </c>
      <c r="U5" s="119">
        <v>0.11</v>
      </c>
      <c r="V5" s="119">
        <v>0.12</v>
      </c>
      <c r="W5" s="119">
        <v>0.15</v>
      </c>
      <c r="X5" s="119">
        <v>0.2</v>
      </c>
      <c r="Y5" s="119">
        <v>0.25</v>
      </c>
    </row>
    <row r="6" spans="1:25" x14ac:dyDescent="0.2">
      <c r="A6" s="120">
        <v>1</v>
      </c>
      <c r="B6" s="121">
        <v>1</v>
      </c>
      <c r="C6" s="122">
        <f>B6*$C$2/100</f>
        <v>0.1</v>
      </c>
      <c r="D6" s="123">
        <f>C6*100</f>
        <v>10</v>
      </c>
      <c r="E6" s="122">
        <f>B6*$F$2</f>
        <v>0.04</v>
      </c>
      <c r="F6" s="124">
        <f>SUM($E$6:E6)*100/$A6</f>
        <v>4</v>
      </c>
      <c r="I6" s="120">
        <v>1</v>
      </c>
      <c r="J6" s="121">
        <v>1</v>
      </c>
      <c r="K6" s="122">
        <f>J6*$K$2/100</f>
        <v>0.09</v>
      </c>
      <c r="L6" s="123">
        <f>K6*100</f>
        <v>9</v>
      </c>
      <c r="M6" s="122">
        <f>J6*$N$2</f>
        <v>0.04</v>
      </c>
      <c r="N6" s="124">
        <f>SUM($M$6:M6)*100/$A6</f>
        <v>4</v>
      </c>
      <c r="R6" s="102">
        <f t="shared" ref="R6:R20" si="0">A6</f>
        <v>1</v>
      </c>
      <c r="S6" s="125">
        <f t="shared" ref="S6:S20" si="1">J6</f>
        <v>1</v>
      </c>
      <c r="T6" s="125">
        <f t="shared" ref="T6:T20" si="2">B6</f>
        <v>1</v>
      </c>
      <c r="U6" s="125">
        <f t="shared" ref="U6:U20" si="3">J30</f>
        <v>1</v>
      </c>
      <c r="V6" s="125">
        <f t="shared" ref="V6:V20" si="4">J50</f>
        <v>1</v>
      </c>
      <c r="W6" s="125">
        <f t="shared" ref="W6:W20" si="5">B30</f>
        <v>1</v>
      </c>
      <c r="X6" s="125">
        <f t="shared" ref="X6:X17" si="6">B50</f>
        <v>1</v>
      </c>
      <c r="Y6" s="125">
        <f t="shared" ref="Y6:Y17" si="7">B70</f>
        <v>1</v>
      </c>
    </row>
    <row r="7" spans="1:25" x14ac:dyDescent="0.2">
      <c r="A7" s="120">
        <v>2</v>
      </c>
      <c r="B7" s="121">
        <f>B6-(B6*$C$2/100)</f>
        <v>0.9</v>
      </c>
      <c r="C7" s="122">
        <f t="shared" ref="C7:C20" si="8">B7*$C$2/100</f>
        <v>0.09</v>
      </c>
      <c r="D7" s="123">
        <f>SUM($C$6:C7)*100/$A7</f>
        <v>9.5</v>
      </c>
      <c r="E7" s="122">
        <f t="shared" ref="E7:E17" si="9">B7*$F$2</f>
        <v>3.6000000000000004E-2</v>
      </c>
      <c r="F7" s="124">
        <f>SUM($E$6:E7)*100/$A7</f>
        <v>3.8000000000000007</v>
      </c>
      <c r="I7" s="120">
        <v>2</v>
      </c>
      <c r="J7" s="121">
        <f>J6-(J6*$K$2/100)</f>
        <v>0.91</v>
      </c>
      <c r="K7" s="122">
        <f t="shared" ref="K7:K20" si="10">J7*$K$2/100</f>
        <v>8.1900000000000001E-2</v>
      </c>
      <c r="L7" s="123">
        <f>SUM($K$6:K7)*100/$A7</f>
        <v>8.5950000000000006</v>
      </c>
      <c r="M7" s="122">
        <f t="shared" ref="M7:M20" si="11">J7*$N$2</f>
        <v>3.6400000000000002E-2</v>
      </c>
      <c r="N7" s="124">
        <f>SUM($M$6:M7)*100/$A7</f>
        <v>3.82</v>
      </c>
      <c r="R7" s="102">
        <f t="shared" si="0"/>
        <v>2</v>
      </c>
      <c r="S7" s="125">
        <f t="shared" si="1"/>
        <v>0.91</v>
      </c>
      <c r="T7" s="125">
        <f t="shared" si="2"/>
        <v>0.9</v>
      </c>
      <c r="U7" s="125">
        <f t="shared" si="3"/>
        <v>0.89</v>
      </c>
      <c r="V7" s="125">
        <f t="shared" si="4"/>
        <v>0.88</v>
      </c>
      <c r="W7" s="125">
        <f t="shared" si="5"/>
        <v>0.85</v>
      </c>
      <c r="X7" s="125">
        <f t="shared" si="6"/>
        <v>0.8</v>
      </c>
      <c r="Y7" s="125">
        <f t="shared" si="7"/>
        <v>0.75</v>
      </c>
    </row>
    <row r="8" spans="1:25" x14ac:dyDescent="0.2">
      <c r="A8" s="120">
        <v>3</v>
      </c>
      <c r="B8" s="121">
        <f t="shared" ref="B8:B20" si="12">B7-(B7*$C$2/100)</f>
        <v>0.81</v>
      </c>
      <c r="C8" s="122">
        <f t="shared" si="8"/>
        <v>8.1000000000000016E-2</v>
      </c>
      <c r="D8" s="123">
        <f>SUM($C$6:C8)*100/$A8</f>
        <v>9.0333333333333332</v>
      </c>
      <c r="E8" s="122">
        <f t="shared" si="9"/>
        <v>3.2400000000000005E-2</v>
      </c>
      <c r="F8" s="124">
        <f>SUM($E$6:E8)*100/$A8</f>
        <v>3.6133333333333337</v>
      </c>
      <c r="I8" s="120">
        <v>3</v>
      </c>
      <c r="J8" s="121">
        <f t="shared" ref="J8:J20" si="13">J7-(J7*$K$2/100)</f>
        <v>0.82810000000000006</v>
      </c>
      <c r="K8" s="122">
        <f t="shared" si="10"/>
        <v>7.4529000000000012E-2</v>
      </c>
      <c r="L8" s="123">
        <f>SUM($K$6:K8)*100/$A8</f>
        <v>8.2142999999999997</v>
      </c>
      <c r="M8" s="122">
        <f t="shared" si="11"/>
        <v>3.3124000000000001E-2</v>
      </c>
      <c r="N8" s="124">
        <f>SUM($M$6:M8)*100/$A8</f>
        <v>3.6507999999999998</v>
      </c>
      <c r="R8" s="102">
        <f t="shared" si="0"/>
        <v>3</v>
      </c>
      <c r="S8" s="125">
        <f t="shared" si="1"/>
        <v>0.82810000000000006</v>
      </c>
      <c r="T8" s="125">
        <f t="shared" si="2"/>
        <v>0.81</v>
      </c>
      <c r="U8" s="125">
        <f t="shared" si="3"/>
        <v>0.79210000000000003</v>
      </c>
      <c r="V8" s="125">
        <f t="shared" si="4"/>
        <v>0.77439999999999998</v>
      </c>
      <c r="W8" s="125">
        <f t="shared" si="5"/>
        <v>0.72249999999999992</v>
      </c>
      <c r="X8" s="125">
        <f t="shared" si="6"/>
        <v>0.64</v>
      </c>
      <c r="Y8" s="125">
        <f t="shared" si="7"/>
        <v>0.5625</v>
      </c>
    </row>
    <row r="9" spans="1:25" x14ac:dyDescent="0.2">
      <c r="A9" s="120">
        <v>4</v>
      </c>
      <c r="B9" s="121">
        <f t="shared" si="12"/>
        <v>0.72900000000000009</v>
      </c>
      <c r="C9" s="122">
        <f t="shared" si="8"/>
        <v>7.2900000000000006E-2</v>
      </c>
      <c r="D9" s="123">
        <f>SUM($C$6:C9)*100/$A9</f>
        <v>8.5975000000000001</v>
      </c>
      <c r="E9" s="122">
        <f t="shared" si="9"/>
        <v>2.9160000000000005E-2</v>
      </c>
      <c r="F9" s="124">
        <f>SUM($E$6:E9)*100/$A9</f>
        <v>3.4390000000000005</v>
      </c>
      <c r="I9" s="120">
        <v>4</v>
      </c>
      <c r="J9" s="121">
        <f t="shared" si="13"/>
        <v>0.75357099999999999</v>
      </c>
      <c r="K9" s="122">
        <f t="shared" si="10"/>
        <v>6.7821389999999995E-2</v>
      </c>
      <c r="L9" s="123">
        <f>SUM($K$6:K9)*100/$A9</f>
        <v>7.8562597499999995</v>
      </c>
      <c r="M9" s="122">
        <f t="shared" si="11"/>
        <v>3.0142840000000001E-2</v>
      </c>
      <c r="N9" s="124">
        <f>SUM($M$6:M9)*100/$A9</f>
        <v>3.4916709999999997</v>
      </c>
      <c r="R9" s="102">
        <f t="shared" si="0"/>
        <v>4</v>
      </c>
      <c r="S9" s="125">
        <f t="shared" si="1"/>
        <v>0.75357099999999999</v>
      </c>
      <c r="T9" s="125">
        <f t="shared" si="2"/>
        <v>0.72900000000000009</v>
      </c>
      <c r="U9" s="125">
        <f t="shared" si="3"/>
        <v>0.70496899999999996</v>
      </c>
      <c r="V9" s="125">
        <f t="shared" si="4"/>
        <v>0.68147199999999997</v>
      </c>
      <c r="W9" s="125">
        <f t="shared" si="5"/>
        <v>0.61412499999999992</v>
      </c>
      <c r="X9" s="125">
        <f t="shared" si="6"/>
        <v>0.51200000000000001</v>
      </c>
      <c r="Y9" s="125">
        <f t="shared" si="7"/>
        <v>0.421875</v>
      </c>
    </row>
    <row r="10" spans="1:25" x14ac:dyDescent="0.2">
      <c r="A10" s="120">
        <v>5</v>
      </c>
      <c r="B10" s="121">
        <f t="shared" si="12"/>
        <v>0.65610000000000013</v>
      </c>
      <c r="C10" s="122">
        <f t="shared" si="8"/>
        <v>6.5610000000000016E-2</v>
      </c>
      <c r="D10" s="123">
        <f>SUM($C$6:C10)*100/$A10</f>
        <v>8.1902000000000008</v>
      </c>
      <c r="E10" s="122">
        <f t="shared" si="9"/>
        <v>2.6244000000000007E-2</v>
      </c>
      <c r="F10" s="124">
        <f>SUM($E$6:E10)*100/$A10</f>
        <v>3.2760800000000003</v>
      </c>
      <c r="I10" s="120">
        <v>5</v>
      </c>
      <c r="J10" s="121">
        <f t="shared" si="13"/>
        <v>0.68574961000000001</v>
      </c>
      <c r="K10" s="122">
        <f t="shared" si="10"/>
        <v>6.1717464900000005E-2</v>
      </c>
      <c r="L10" s="123">
        <f>SUM($K$6:K10)*100/$A10</f>
        <v>7.5193570980000004</v>
      </c>
      <c r="M10" s="122">
        <f t="shared" si="11"/>
        <v>2.7429984399999999E-2</v>
      </c>
      <c r="N10" s="124">
        <f>SUM($M$6:M10)*100/$A10</f>
        <v>3.3419364879999995</v>
      </c>
      <c r="R10" s="102">
        <f t="shared" si="0"/>
        <v>5</v>
      </c>
      <c r="S10" s="125">
        <f t="shared" si="1"/>
        <v>0.68574961000000001</v>
      </c>
      <c r="T10" s="125">
        <f t="shared" si="2"/>
        <v>0.65610000000000013</v>
      </c>
      <c r="U10" s="125">
        <f t="shared" si="3"/>
        <v>0.62742240999999999</v>
      </c>
      <c r="V10" s="125">
        <f t="shared" si="4"/>
        <v>0.59969536000000001</v>
      </c>
      <c r="W10" s="125">
        <f t="shared" si="5"/>
        <v>0.52200624999999989</v>
      </c>
      <c r="X10" s="125">
        <f t="shared" si="6"/>
        <v>0.40960000000000002</v>
      </c>
      <c r="Y10" s="125">
        <f t="shared" si="7"/>
        <v>0.31640625</v>
      </c>
    </row>
    <row r="11" spans="1:25" x14ac:dyDescent="0.2">
      <c r="A11" s="120">
        <v>6</v>
      </c>
      <c r="B11" s="121">
        <f t="shared" si="12"/>
        <v>0.59049000000000007</v>
      </c>
      <c r="C11" s="122">
        <f t="shared" si="8"/>
        <v>5.9049000000000004E-2</v>
      </c>
      <c r="D11" s="123">
        <f>SUM($C$6:C11)*100/$A11</f>
        <v>7.8093166666666676</v>
      </c>
      <c r="E11" s="122">
        <f t="shared" si="9"/>
        <v>2.3619600000000004E-2</v>
      </c>
      <c r="F11" s="124">
        <f>SUM($E$6:E11)*100/$A11</f>
        <v>3.1237266666666668</v>
      </c>
      <c r="I11" s="120">
        <v>6</v>
      </c>
      <c r="J11" s="121">
        <f t="shared" si="13"/>
        <v>0.62403214510000005</v>
      </c>
      <c r="K11" s="122">
        <f t="shared" si="10"/>
        <v>5.6162893059000005E-2</v>
      </c>
      <c r="L11" s="123">
        <f>SUM($K$6:K11)*100/$A11</f>
        <v>7.2021791326500013</v>
      </c>
      <c r="M11" s="122">
        <f t="shared" si="11"/>
        <v>2.4961285804000002E-2</v>
      </c>
      <c r="N11" s="124">
        <f>SUM($M$6:M11)*100/$A11</f>
        <v>3.2009685033999999</v>
      </c>
      <c r="R11" s="102">
        <f t="shared" si="0"/>
        <v>6</v>
      </c>
      <c r="S11" s="125">
        <f t="shared" si="1"/>
        <v>0.62403214510000005</v>
      </c>
      <c r="T11" s="125">
        <f t="shared" si="2"/>
        <v>0.59049000000000007</v>
      </c>
      <c r="U11" s="125">
        <f t="shared" si="3"/>
        <v>0.55840594489999995</v>
      </c>
      <c r="V11" s="125">
        <f t="shared" si="4"/>
        <v>0.52773191679999998</v>
      </c>
      <c r="W11" s="125">
        <f t="shared" si="5"/>
        <v>0.44370531249999989</v>
      </c>
      <c r="X11" s="125">
        <f t="shared" si="6"/>
        <v>0.32768000000000003</v>
      </c>
      <c r="Y11" s="125">
        <f t="shared" si="7"/>
        <v>0.2373046875</v>
      </c>
    </row>
    <row r="12" spans="1:25" x14ac:dyDescent="0.2">
      <c r="A12" s="120">
        <v>7</v>
      </c>
      <c r="B12" s="121">
        <f t="shared" si="12"/>
        <v>0.53144100000000005</v>
      </c>
      <c r="C12" s="122">
        <f t="shared" si="8"/>
        <v>5.3144100000000007E-2</v>
      </c>
      <c r="D12" s="123">
        <f>SUM($C$6:C12)*100/$A12</f>
        <v>7.4529014285714297</v>
      </c>
      <c r="E12" s="122">
        <f t="shared" si="9"/>
        <v>2.1257640000000001E-2</v>
      </c>
      <c r="F12" s="124">
        <f>SUM($E$6:E12)*100/$A12</f>
        <v>2.9811605714285716</v>
      </c>
      <c r="I12" s="120">
        <v>7</v>
      </c>
      <c r="J12" s="121">
        <f t="shared" si="13"/>
        <v>0.56786925204100003</v>
      </c>
      <c r="K12" s="122">
        <f t="shared" si="10"/>
        <v>5.1108232683689997E-2</v>
      </c>
      <c r="L12" s="123">
        <f>SUM($K$6:K12)*100/$A12</f>
        <v>6.9034140091812857</v>
      </c>
      <c r="M12" s="122">
        <f t="shared" si="11"/>
        <v>2.2714770081640002E-2</v>
      </c>
      <c r="N12" s="124">
        <f>SUM($M$6:M12)*100/$A12</f>
        <v>3.068184004080571</v>
      </c>
      <c r="R12" s="102">
        <f t="shared" si="0"/>
        <v>7</v>
      </c>
      <c r="S12" s="125">
        <f t="shared" si="1"/>
        <v>0.56786925204100003</v>
      </c>
      <c r="T12" s="125">
        <f t="shared" si="2"/>
        <v>0.53144100000000005</v>
      </c>
      <c r="U12" s="125">
        <f t="shared" si="3"/>
        <v>0.49698129096099997</v>
      </c>
      <c r="V12" s="125">
        <f t="shared" si="4"/>
        <v>0.46440408678399997</v>
      </c>
      <c r="W12" s="125">
        <f t="shared" si="5"/>
        <v>0.37714951562499988</v>
      </c>
      <c r="X12" s="125">
        <f t="shared" si="6"/>
        <v>0.26214400000000004</v>
      </c>
      <c r="Y12" s="125">
        <f t="shared" si="7"/>
        <v>0.177978515625</v>
      </c>
    </row>
    <row r="13" spans="1:25" x14ac:dyDescent="0.2">
      <c r="A13" s="120">
        <v>8</v>
      </c>
      <c r="B13" s="121">
        <f t="shared" si="12"/>
        <v>0.47829690000000002</v>
      </c>
      <c r="C13" s="122">
        <f t="shared" si="8"/>
        <v>4.7829690000000008E-2</v>
      </c>
      <c r="D13" s="123">
        <f>SUM($C$6:C13)*100/$A13</f>
        <v>7.1191598750000011</v>
      </c>
      <c r="E13" s="122">
        <f t="shared" si="9"/>
        <v>1.9131876000000003E-2</v>
      </c>
      <c r="F13" s="124">
        <f>SUM($E$6:E13)*100/$A13</f>
        <v>2.8476639500000003</v>
      </c>
      <c r="I13" s="120">
        <v>8</v>
      </c>
      <c r="J13" s="121">
        <f t="shared" si="13"/>
        <v>0.51676101935731</v>
      </c>
      <c r="K13" s="122">
        <f t="shared" si="10"/>
        <v>4.6508491742157904E-2</v>
      </c>
      <c r="L13" s="123">
        <f>SUM($K$6:K13)*100/$A13</f>
        <v>6.6218434048105985</v>
      </c>
      <c r="M13" s="122">
        <f t="shared" si="11"/>
        <v>2.0670440774292399E-2</v>
      </c>
      <c r="N13" s="124">
        <f>SUM($M$6:M13)*100/$A13</f>
        <v>2.9430415132491548</v>
      </c>
      <c r="R13" s="102">
        <f t="shared" si="0"/>
        <v>8</v>
      </c>
      <c r="S13" s="125">
        <f t="shared" si="1"/>
        <v>0.51676101935731</v>
      </c>
      <c r="T13" s="125">
        <f t="shared" si="2"/>
        <v>0.47829690000000002</v>
      </c>
      <c r="U13" s="125">
        <f t="shared" si="3"/>
        <v>0.44231334895528995</v>
      </c>
      <c r="V13" s="125">
        <f t="shared" si="4"/>
        <v>0.40867559636991996</v>
      </c>
      <c r="W13" s="125">
        <f t="shared" si="5"/>
        <v>0.32057708828124987</v>
      </c>
      <c r="X13" s="125">
        <f t="shared" si="6"/>
        <v>0.20971520000000005</v>
      </c>
      <c r="Y13" s="125">
        <f t="shared" si="7"/>
        <v>0.13348388671875</v>
      </c>
    </row>
    <row r="14" spans="1:25" x14ac:dyDescent="0.2">
      <c r="A14" s="120">
        <v>9</v>
      </c>
      <c r="B14" s="121">
        <f t="shared" si="12"/>
        <v>0.43046720999999999</v>
      </c>
      <c r="C14" s="122">
        <f t="shared" si="8"/>
        <v>4.3046720999999996E-2</v>
      </c>
      <c r="D14" s="123">
        <f>SUM($C$6:C14)*100/$A14</f>
        <v>6.8064390111111122</v>
      </c>
      <c r="E14" s="122">
        <f t="shared" si="9"/>
        <v>1.7218688400000001E-2</v>
      </c>
      <c r="F14" s="124">
        <f>SUM($E$6:E14)*100/$A14</f>
        <v>2.7225756044444447</v>
      </c>
      <c r="I14" s="120">
        <v>9</v>
      </c>
      <c r="J14" s="121">
        <f t="shared" si="13"/>
        <v>0.47025252761515213</v>
      </c>
      <c r="K14" s="122">
        <f t="shared" si="10"/>
        <v>4.2322727485363691E-2</v>
      </c>
      <c r="L14" s="123">
        <f>SUM($K$6:K14)*100/$A14</f>
        <v>6.3563355541134614</v>
      </c>
      <c r="M14" s="122">
        <f t="shared" si="11"/>
        <v>1.8810101104606087E-2</v>
      </c>
      <c r="N14" s="124">
        <f>SUM($M$6:M14)*100/$A14</f>
        <v>2.8250380240504271</v>
      </c>
      <c r="R14" s="102">
        <f t="shared" si="0"/>
        <v>9</v>
      </c>
      <c r="S14" s="125">
        <f t="shared" si="1"/>
        <v>0.47025252761515213</v>
      </c>
      <c r="T14" s="125">
        <f t="shared" si="2"/>
        <v>0.43046720999999999</v>
      </c>
      <c r="U14" s="125">
        <f t="shared" si="3"/>
        <v>0.39365888057020804</v>
      </c>
      <c r="V14" s="125">
        <f t="shared" si="4"/>
        <v>0.35963452480552954</v>
      </c>
      <c r="W14" s="125">
        <f t="shared" si="5"/>
        <v>0.2724905250390624</v>
      </c>
      <c r="X14" s="125">
        <f t="shared" si="6"/>
        <v>0.16777216000000003</v>
      </c>
      <c r="Y14" s="125">
        <f t="shared" si="7"/>
        <v>0.1001129150390625</v>
      </c>
    </row>
    <row r="15" spans="1:25" ht="15" x14ac:dyDescent="0.25">
      <c r="A15" s="126">
        <v>10</v>
      </c>
      <c r="B15" s="121">
        <f t="shared" si="12"/>
        <v>0.38742048899999998</v>
      </c>
      <c r="C15" s="122">
        <f t="shared" si="8"/>
        <v>3.8742048899999999E-2</v>
      </c>
      <c r="D15" s="127">
        <f>SUM($C$6:C15)*100/$A15</f>
        <v>6.5132155990000005</v>
      </c>
      <c r="E15" s="122">
        <f t="shared" si="9"/>
        <v>1.549681956E-2</v>
      </c>
      <c r="F15" s="128">
        <f>SUM($E$6:E15)*100/$A15</f>
        <v>2.6052862395999998</v>
      </c>
      <c r="I15" s="120">
        <v>10</v>
      </c>
      <c r="J15" s="121">
        <f t="shared" si="13"/>
        <v>0.42792980012978843</v>
      </c>
      <c r="K15" s="122">
        <f t="shared" si="10"/>
        <v>3.8513682011680955E-2</v>
      </c>
      <c r="L15" s="123">
        <f>SUM($K$6:K15)*100/$A15</f>
        <v>6.105838818818925</v>
      </c>
      <c r="M15" s="122">
        <f t="shared" si="11"/>
        <v>1.7117192005191538E-2</v>
      </c>
      <c r="N15" s="124">
        <f>SUM($M$6:M15)*100/$A15</f>
        <v>2.7137061416972998</v>
      </c>
      <c r="R15" s="102">
        <f t="shared" si="0"/>
        <v>10</v>
      </c>
      <c r="S15" s="125">
        <f t="shared" si="1"/>
        <v>0.42792980012978843</v>
      </c>
      <c r="T15" s="125">
        <f t="shared" si="2"/>
        <v>0.38742048899999998</v>
      </c>
      <c r="U15" s="125">
        <f t="shared" si="3"/>
        <v>0.35035640370748516</v>
      </c>
      <c r="V15" s="125">
        <f t="shared" si="4"/>
        <v>0.31647838182886601</v>
      </c>
      <c r="W15" s="125">
        <f t="shared" si="5"/>
        <v>0.23161694628320303</v>
      </c>
      <c r="X15" s="125">
        <f t="shared" si="6"/>
        <v>0.13421772800000004</v>
      </c>
      <c r="Y15" s="125">
        <f t="shared" si="7"/>
        <v>7.5084686279296875E-2</v>
      </c>
    </row>
    <row r="16" spans="1:25" x14ac:dyDescent="0.2">
      <c r="A16" s="120">
        <v>11</v>
      </c>
      <c r="B16" s="121">
        <f t="shared" si="12"/>
        <v>0.34867844009999999</v>
      </c>
      <c r="C16" s="122">
        <f t="shared" si="8"/>
        <v>3.4867844010000003E-2</v>
      </c>
      <c r="D16" s="123">
        <f>SUM($C$6:C16)*100/$A16</f>
        <v>6.23808549009091</v>
      </c>
      <c r="E16" s="122">
        <f t="shared" si="9"/>
        <v>1.3947137603999999E-2</v>
      </c>
      <c r="F16" s="124">
        <f>SUM($E$6:E16)*100/$A16</f>
        <v>2.4952341960363635</v>
      </c>
      <c r="I16" s="120">
        <v>11</v>
      </c>
      <c r="J16" s="121">
        <f t="shared" si="13"/>
        <v>0.3894161181181075</v>
      </c>
      <c r="K16" s="122">
        <f t="shared" si="10"/>
        <v>3.5047450630629674E-2</v>
      </c>
      <c r="L16" s="123">
        <f>SUM($K$6:K16)*100/$A16</f>
        <v>5.8693757501138375</v>
      </c>
      <c r="M16" s="122">
        <f t="shared" si="11"/>
        <v>1.55766447247243E-2</v>
      </c>
      <c r="N16" s="124">
        <f>SUM($M$6:M16)*100/$A16</f>
        <v>2.6086114444950388</v>
      </c>
      <c r="R16" s="102">
        <f t="shared" si="0"/>
        <v>11</v>
      </c>
      <c r="S16" s="125">
        <f t="shared" si="1"/>
        <v>0.3894161181181075</v>
      </c>
      <c r="T16" s="125">
        <f t="shared" si="2"/>
        <v>0.34867844009999999</v>
      </c>
      <c r="U16" s="125">
        <f t="shared" si="3"/>
        <v>0.31181719929966178</v>
      </c>
      <c r="V16" s="125">
        <f t="shared" si="4"/>
        <v>0.2785009760094021</v>
      </c>
      <c r="W16" s="125">
        <f t="shared" si="5"/>
        <v>0.19687440434072256</v>
      </c>
      <c r="X16" s="125">
        <f t="shared" si="6"/>
        <v>0.10737418240000003</v>
      </c>
      <c r="Y16" s="125">
        <f t="shared" si="7"/>
        <v>5.6313514709472656E-2</v>
      </c>
    </row>
    <row r="17" spans="1:25" ht="15" x14ac:dyDescent="0.25">
      <c r="A17" s="129">
        <v>12</v>
      </c>
      <c r="B17" s="121">
        <f t="shared" si="12"/>
        <v>0.31381059609</v>
      </c>
      <c r="C17" s="122">
        <f t="shared" si="8"/>
        <v>3.1381059608999999E-2</v>
      </c>
      <c r="D17" s="130">
        <f>SUM($C$6:C17)*100/$A17</f>
        <v>5.9797538626583338</v>
      </c>
      <c r="E17" s="122">
        <f t="shared" si="9"/>
        <v>1.2552423843600001E-2</v>
      </c>
      <c r="F17" s="131">
        <f>SUM($E$6:E17)*100/$A17</f>
        <v>2.3919015450633334</v>
      </c>
      <c r="I17" s="120">
        <v>12</v>
      </c>
      <c r="J17" s="121">
        <f t="shared" si="13"/>
        <v>0.35436866748747781</v>
      </c>
      <c r="K17" s="122">
        <f t="shared" si="10"/>
        <v>3.1893180073873005E-2</v>
      </c>
      <c r="L17" s="123">
        <f>SUM($K$6:K17)*100/$A17</f>
        <v>5.6460376048866259</v>
      </c>
      <c r="M17" s="122">
        <f t="shared" si="11"/>
        <v>1.4174746699499113E-2</v>
      </c>
      <c r="N17" s="124">
        <f>SUM($M$6:M17)*100/$A17</f>
        <v>2.5093500466162784</v>
      </c>
      <c r="R17" s="102">
        <f t="shared" si="0"/>
        <v>12</v>
      </c>
      <c r="S17" s="125">
        <f t="shared" si="1"/>
        <v>0.35436866748747781</v>
      </c>
      <c r="T17" s="125">
        <f t="shared" si="2"/>
        <v>0.31381059609</v>
      </c>
      <c r="U17" s="125">
        <f t="shared" si="3"/>
        <v>0.277517307376699</v>
      </c>
      <c r="V17" s="125">
        <f t="shared" si="4"/>
        <v>0.24508085888827386</v>
      </c>
      <c r="W17" s="125">
        <f t="shared" si="5"/>
        <v>0.16734324368961417</v>
      </c>
      <c r="X17" s="125">
        <f t="shared" si="6"/>
        <v>8.5899345920000023E-2</v>
      </c>
      <c r="Y17" s="125">
        <f t="shared" si="7"/>
        <v>4.2235136032104492E-2</v>
      </c>
    </row>
    <row r="18" spans="1:25" x14ac:dyDescent="0.2">
      <c r="A18" s="120">
        <v>13</v>
      </c>
      <c r="B18" s="121">
        <f t="shared" si="12"/>
        <v>0.282429536481</v>
      </c>
      <c r="C18" s="122">
        <f t="shared" si="8"/>
        <v>2.8242953648100002E-2</v>
      </c>
      <c r="D18" s="123">
        <f>SUM($C$6:C18)*100/$A18</f>
        <v>5.737026285900769</v>
      </c>
      <c r="E18" s="122">
        <f>B18*$F$2</f>
        <v>1.129718145924E-2</v>
      </c>
      <c r="F18" s="124">
        <f>SUM($E$6:E18)*100/$A18</f>
        <v>2.2948105143603077</v>
      </c>
      <c r="I18" s="120">
        <v>13</v>
      </c>
      <c r="J18" s="121">
        <f t="shared" si="13"/>
        <v>0.32247548741360482</v>
      </c>
      <c r="K18" s="122">
        <f t="shared" si="10"/>
        <v>2.9022793867224436E-2</v>
      </c>
      <c r="L18" s="123">
        <f>SUM($K$6:K18)*100/$A18</f>
        <v>5.4349792804124579</v>
      </c>
      <c r="M18" s="122">
        <f t="shared" si="11"/>
        <v>1.2899019496544192E-2</v>
      </c>
      <c r="N18" s="124">
        <f>SUM($M$6:M18)*100/$A18</f>
        <v>2.4155463468499816</v>
      </c>
      <c r="R18" s="102">
        <f t="shared" si="0"/>
        <v>13</v>
      </c>
      <c r="S18" s="125">
        <f t="shared" si="1"/>
        <v>0.32247548741360482</v>
      </c>
      <c r="T18" s="125">
        <f t="shared" si="2"/>
        <v>0.282429536481</v>
      </c>
      <c r="U18" s="125">
        <f t="shared" si="3"/>
        <v>0.24699040356526211</v>
      </c>
      <c r="V18" s="125">
        <f t="shared" si="4"/>
        <v>0.215671155821681</v>
      </c>
      <c r="W18" s="125">
        <f t="shared" si="5"/>
        <v>0.14224175713617204</v>
      </c>
      <c r="X18" s="125"/>
      <c r="Y18" s="125"/>
    </row>
    <row r="19" spans="1:25" ht="15" x14ac:dyDescent="0.25">
      <c r="A19" s="120">
        <v>14</v>
      </c>
      <c r="B19" s="121">
        <f t="shared" si="12"/>
        <v>0.25418658283290002</v>
      </c>
      <c r="C19" s="122">
        <f t="shared" si="8"/>
        <v>2.5418658283289999E-2</v>
      </c>
      <c r="D19" s="123">
        <f>SUM($C$6:C19)*100/$A19</f>
        <v>5.5088005389313581</v>
      </c>
      <c r="E19" s="122">
        <f>B19*$F$2</f>
        <v>1.0167463313316001E-2</v>
      </c>
      <c r="F19" s="124">
        <f>SUM($E$6:E19)*100/$A19</f>
        <v>2.2035202155725431</v>
      </c>
      <c r="I19" s="126">
        <v>14</v>
      </c>
      <c r="J19" s="121">
        <f t="shared" si="13"/>
        <v>0.29345269354638037</v>
      </c>
      <c r="K19" s="122">
        <f t="shared" si="10"/>
        <v>2.6410742419174234E-2</v>
      </c>
      <c r="L19" s="127">
        <f>SUM($K$6:K19)*100/$A19</f>
        <v>5.2354146348056698</v>
      </c>
      <c r="M19" s="122">
        <f t="shared" si="11"/>
        <v>1.1738107741855216E-2</v>
      </c>
      <c r="N19" s="128">
        <f>SUM($M$6:M19)*100/$A19</f>
        <v>2.3268509488025204</v>
      </c>
      <c r="R19" s="102">
        <f t="shared" si="0"/>
        <v>14</v>
      </c>
      <c r="S19" s="125">
        <f t="shared" si="1"/>
        <v>0.29345269354638037</v>
      </c>
      <c r="T19" s="125">
        <f t="shared" si="2"/>
        <v>0.25418658283290002</v>
      </c>
      <c r="U19" s="125">
        <f t="shared" si="3"/>
        <v>0.21982145917308327</v>
      </c>
      <c r="V19" s="125">
        <f>J63</f>
        <v>0.18979061712307929</v>
      </c>
      <c r="W19" s="125">
        <f t="shared" si="5"/>
        <v>0.12090549356574623</v>
      </c>
      <c r="X19" s="125"/>
      <c r="Y19" s="125"/>
    </row>
    <row r="20" spans="1:25" ht="15.75" thickBot="1" x14ac:dyDescent="0.3">
      <c r="A20" s="132">
        <v>15</v>
      </c>
      <c r="B20" s="133">
        <f t="shared" si="12"/>
        <v>0.22876792454961004</v>
      </c>
      <c r="C20" s="134">
        <f t="shared" si="8"/>
        <v>2.2876792454961006E-2</v>
      </c>
      <c r="D20" s="135">
        <f>SUM($C$6:C20)*100/$A20</f>
        <v>5.294059119369007</v>
      </c>
      <c r="E20" s="134">
        <f>B20*$F$2</f>
        <v>9.1507169819844015E-3</v>
      </c>
      <c r="F20" s="136">
        <f>SUM($E$6:E20)*100/$A20</f>
        <v>2.1176236477476027</v>
      </c>
      <c r="I20" s="137">
        <v>15</v>
      </c>
      <c r="J20" s="121">
        <f t="shared" si="13"/>
        <v>0.26704195112720613</v>
      </c>
      <c r="K20" s="122">
        <f t="shared" si="10"/>
        <v>2.4033775601448551E-2</v>
      </c>
      <c r="L20" s="123">
        <f>SUM($K$6:K20)*100/$A20</f>
        <v>5.0466121631616154</v>
      </c>
      <c r="M20" s="122">
        <f t="shared" si="11"/>
        <v>1.0681678045088246E-2</v>
      </c>
      <c r="N20" s="124">
        <f>SUM($M$6:M20)*100/$A20</f>
        <v>2.2429387391829407</v>
      </c>
      <c r="R20" s="102">
        <f t="shared" si="0"/>
        <v>15</v>
      </c>
      <c r="S20" s="125">
        <f t="shared" si="1"/>
        <v>0.26704195112720613</v>
      </c>
      <c r="T20" s="125">
        <f t="shared" si="2"/>
        <v>0.22876792454961004</v>
      </c>
      <c r="U20" s="125">
        <f t="shared" si="3"/>
        <v>0.19564109866404411</v>
      </c>
      <c r="V20" s="125">
        <f t="shared" si="4"/>
        <v>0.16701574306830977</v>
      </c>
      <c r="W20" s="125">
        <f t="shared" si="5"/>
        <v>0.10276966953088429</v>
      </c>
      <c r="X20" s="125"/>
      <c r="Y20" s="125"/>
    </row>
    <row r="21" spans="1:25" x14ac:dyDescent="0.2">
      <c r="A21" s="138"/>
      <c r="B21" s="139"/>
      <c r="C21" s="140"/>
      <c r="D21" s="141"/>
      <c r="E21" s="140"/>
      <c r="F21" s="141"/>
    </row>
    <row r="23" spans="1:25" x14ac:dyDescent="0.2">
      <c r="A23" s="142" t="s">
        <v>192</v>
      </c>
      <c r="B23" s="142"/>
      <c r="C23" s="142"/>
      <c r="D23" s="142"/>
      <c r="E23" s="142"/>
      <c r="F23" s="142"/>
      <c r="G23" s="142"/>
      <c r="H23" s="142"/>
      <c r="I23" s="142"/>
      <c r="J23" s="143"/>
      <c r="L23" s="142" t="s">
        <v>193</v>
      </c>
      <c r="M23" s="142"/>
      <c r="N23" s="144"/>
    </row>
    <row r="24" spans="1:25" x14ac:dyDescent="0.2">
      <c r="A24" s="145"/>
      <c r="B24" s="145"/>
      <c r="K24" s="146"/>
    </row>
    <row r="25" spans="1:25" ht="13.5" thickBot="1" x14ac:dyDescent="0.25"/>
    <row r="26" spans="1:25" ht="13.5" thickBot="1" x14ac:dyDescent="0.25">
      <c r="A26" s="104" t="s">
        <v>177</v>
      </c>
      <c r="B26" s="105"/>
      <c r="C26" s="106">
        <v>15</v>
      </c>
      <c r="D26" s="108"/>
      <c r="E26" s="108" t="s">
        <v>178</v>
      </c>
      <c r="F26" s="112">
        <f>F2</f>
        <v>0.04</v>
      </c>
      <c r="I26" s="104" t="s">
        <v>177</v>
      </c>
      <c r="J26" s="105"/>
      <c r="K26" s="106">
        <v>11</v>
      </c>
      <c r="L26" s="107"/>
      <c r="M26" s="108" t="s">
        <v>178</v>
      </c>
      <c r="N26" s="112">
        <f>F2</f>
        <v>0.04</v>
      </c>
    </row>
    <row r="27" spans="1:25" x14ac:dyDescent="0.2">
      <c r="A27" s="147"/>
      <c r="B27" s="148"/>
      <c r="C27" s="148"/>
      <c r="D27" s="148"/>
      <c r="E27" s="148"/>
      <c r="F27" s="149"/>
      <c r="I27" s="113"/>
      <c r="J27" s="114"/>
      <c r="K27" s="114"/>
      <c r="L27" s="114"/>
      <c r="M27" s="114"/>
      <c r="N27" s="115"/>
    </row>
    <row r="28" spans="1:25" x14ac:dyDescent="0.2">
      <c r="A28" s="116" t="s">
        <v>180</v>
      </c>
      <c r="B28" s="117" t="s">
        <v>181</v>
      </c>
      <c r="C28" s="117" t="s">
        <v>182</v>
      </c>
      <c r="D28" s="117" t="s">
        <v>183</v>
      </c>
      <c r="E28" s="117" t="s">
        <v>184</v>
      </c>
      <c r="F28" s="118" t="s">
        <v>185</v>
      </c>
      <c r="I28" s="116" t="s">
        <v>180</v>
      </c>
      <c r="J28" s="117" t="s">
        <v>181</v>
      </c>
      <c r="K28" s="117" t="s">
        <v>182</v>
      </c>
      <c r="L28" s="117" t="s">
        <v>183</v>
      </c>
      <c r="M28" s="117" t="s">
        <v>184</v>
      </c>
      <c r="N28" s="118" t="s">
        <v>185</v>
      </c>
    </row>
    <row r="29" spans="1:25" x14ac:dyDescent="0.2">
      <c r="A29" s="116" t="s">
        <v>187</v>
      </c>
      <c r="B29" s="117" t="s">
        <v>188</v>
      </c>
      <c r="C29" s="117" t="s">
        <v>189</v>
      </c>
      <c r="D29" s="117" t="s">
        <v>190</v>
      </c>
      <c r="E29" s="117" t="s">
        <v>189</v>
      </c>
      <c r="F29" s="118" t="s">
        <v>190</v>
      </c>
      <c r="I29" s="116" t="s">
        <v>187</v>
      </c>
      <c r="J29" s="117" t="s">
        <v>188</v>
      </c>
      <c r="K29" s="117" t="s">
        <v>189</v>
      </c>
      <c r="L29" s="117" t="s">
        <v>190</v>
      </c>
      <c r="M29" s="117" t="s">
        <v>189</v>
      </c>
      <c r="N29" s="118" t="s">
        <v>190</v>
      </c>
      <c r="S29" s="119"/>
      <c r="T29" s="119"/>
      <c r="U29" s="119"/>
      <c r="V29" s="119"/>
      <c r="W29" s="119"/>
    </row>
    <row r="30" spans="1:25" x14ac:dyDescent="0.2">
      <c r="A30" s="120">
        <v>1</v>
      </c>
      <c r="B30" s="121">
        <v>1</v>
      </c>
      <c r="C30" s="122">
        <f>B30*$C$26/100</f>
        <v>0.15</v>
      </c>
      <c r="D30" s="123">
        <f>C30*100</f>
        <v>15</v>
      </c>
      <c r="E30" s="122">
        <f>B30*$F$2</f>
        <v>0.04</v>
      </c>
      <c r="F30" s="124">
        <f>SUM($E$30:E30)*100/$A30</f>
        <v>4</v>
      </c>
      <c r="I30" s="120">
        <v>1</v>
      </c>
      <c r="J30" s="121">
        <v>1</v>
      </c>
      <c r="K30" s="122">
        <f>J30*$K$26/100</f>
        <v>0.11</v>
      </c>
      <c r="L30" s="123">
        <f>K30*100</f>
        <v>11</v>
      </c>
      <c r="M30" s="122">
        <f>J30*$N$26</f>
        <v>0.04</v>
      </c>
      <c r="N30" s="124">
        <f>SUM($M$30:M30)*100/$A30</f>
        <v>4</v>
      </c>
      <c r="O30" s="102">
        <v>0.5</v>
      </c>
      <c r="P30" s="150">
        <f>O30+L30+N30</f>
        <v>15.5</v>
      </c>
    </row>
    <row r="31" spans="1:25" x14ac:dyDescent="0.2">
      <c r="A31" s="120">
        <v>2</v>
      </c>
      <c r="B31" s="121">
        <f>B30-(B30*$C$26/100)</f>
        <v>0.85</v>
      </c>
      <c r="C31" s="122">
        <f t="shared" ref="C31:C41" si="14">B31*$C$26/100</f>
        <v>0.1275</v>
      </c>
      <c r="D31" s="123">
        <f>SUM($C$30:C31)*100/$A31</f>
        <v>13.874999999999998</v>
      </c>
      <c r="E31" s="122">
        <f t="shared" ref="E31:E41" si="15">B31*$F$2</f>
        <v>3.4000000000000002E-2</v>
      </c>
      <c r="F31" s="124">
        <f>SUM($E$30:E31)*100/$A31</f>
        <v>3.7000000000000006</v>
      </c>
      <c r="I31" s="120">
        <v>2</v>
      </c>
      <c r="J31" s="121">
        <f>J30-(J30*$K$26/100)</f>
        <v>0.89</v>
      </c>
      <c r="K31" s="122">
        <f t="shared" ref="K31:K44" si="16">J31*$K$26/100</f>
        <v>9.7900000000000015E-2</v>
      </c>
      <c r="L31" s="123">
        <f>SUM($K$30:K31)*100/$I31</f>
        <v>10.395000000000001</v>
      </c>
      <c r="M31" s="122">
        <f>J31*$N$26</f>
        <v>3.56E-2</v>
      </c>
      <c r="N31" s="124">
        <f>SUM($M$30:M31)*100/$I31</f>
        <v>3.7800000000000002</v>
      </c>
      <c r="O31" s="102">
        <v>0.5</v>
      </c>
      <c r="P31" s="150">
        <f t="shared" ref="P31:P44" si="17">O31+L31+N31</f>
        <v>14.675000000000001</v>
      </c>
    </row>
    <row r="32" spans="1:25" x14ac:dyDescent="0.2">
      <c r="A32" s="120">
        <v>3</v>
      </c>
      <c r="B32" s="121">
        <f t="shared" ref="B32:B44" si="18">B31-(B31*$C$26/100)</f>
        <v>0.72249999999999992</v>
      </c>
      <c r="C32" s="122">
        <f t="shared" si="14"/>
        <v>0.10837499999999999</v>
      </c>
      <c r="D32" s="123">
        <f>SUM($C$30:C32)*100/$A32</f>
        <v>12.862499999999999</v>
      </c>
      <c r="E32" s="122">
        <f t="shared" si="15"/>
        <v>2.8899999999999999E-2</v>
      </c>
      <c r="F32" s="124">
        <f>SUM($E$30:E32)*100/$A32</f>
        <v>3.43</v>
      </c>
      <c r="I32" s="120">
        <v>3</v>
      </c>
      <c r="J32" s="121">
        <f t="shared" ref="J32:J44" si="19">J31-(J31*$K$26/100)</f>
        <v>0.79210000000000003</v>
      </c>
      <c r="K32" s="122">
        <f>J32*$K$26/100</f>
        <v>8.7131000000000014E-2</v>
      </c>
      <c r="L32" s="123">
        <f>SUM($K$30:K32)*100/$I32</f>
        <v>9.8343666666666678</v>
      </c>
      <c r="M32" s="122">
        <f t="shared" ref="M32:M44" si="20">J32*$N$26</f>
        <v>3.1684000000000004E-2</v>
      </c>
      <c r="N32" s="124">
        <f>SUM($M$30:M32)*100/$I32</f>
        <v>3.5761333333333334</v>
      </c>
      <c r="O32" s="102">
        <v>0.5</v>
      </c>
      <c r="P32" s="150">
        <f t="shared" si="17"/>
        <v>13.910500000000001</v>
      </c>
    </row>
    <row r="33" spans="1:16" x14ac:dyDescent="0.2">
      <c r="A33" s="120">
        <v>4</v>
      </c>
      <c r="B33" s="121">
        <f t="shared" si="18"/>
        <v>0.61412499999999992</v>
      </c>
      <c r="C33" s="122">
        <f t="shared" si="14"/>
        <v>9.2118749999999985E-2</v>
      </c>
      <c r="D33" s="123">
        <f>SUM($C$30:C33)*100/$A33</f>
        <v>11.949843749999998</v>
      </c>
      <c r="E33" s="122">
        <f t="shared" si="15"/>
        <v>2.4564999999999997E-2</v>
      </c>
      <c r="F33" s="124">
        <f>SUM($E$30:E33)*100/$A33</f>
        <v>3.1866249999999998</v>
      </c>
      <c r="I33" s="120">
        <v>4</v>
      </c>
      <c r="J33" s="121">
        <f t="shared" si="19"/>
        <v>0.70496899999999996</v>
      </c>
      <c r="K33" s="122">
        <f t="shared" si="16"/>
        <v>7.7546589999999999E-2</v>
      </c>
      <c r="L33" s="123">
        <f>SUM($K$30:K33)*100/$I33</f>
        <v>9.31443975</v>
      </c>
      <c r="M33" s="122">
        <f t="shared" si="20"/>
        <v>2.819876E-2</v>
      </c>
      <c r="N33" s="124">
        <f>SUM($M$30:M33)*100/$I33</f>
        <v>3.3870690000000003</v>
      </c>
      <c r="O33" s="102">
        <v>0.5</v>
      </c>
      <c r="P33" s="150">
        <f t="shared" si="17"/>
        <v>13.20150875</v>
      </c>
    </row>
    <row r="34" spans="1:16" x14ac:dyDescent="0.2">
      <c r="A34" s="120">
        <v>5</v>
      </c>
      <c r="B34" s="121">
        <f t="shared" si="18"/>
        <v>0.52200624999999989</v>
      </c>
      <c r="C34" s="122">
        <f t="shared" si="14"/>
        <v>7.8300937499999987E-2</v>
      </c>
      <c r="D34" s="123">
        <f>SUM($C$30:C34)*100/$A34</f>
        <v>11.125893749999998</v>
      </c>
      <c r="E34" s="122">
        <f t="shared" si="15"/>
        <v>2.0880249999999996E-2</v>
      </c>
      <c r="F34" s="124">
        <f>SUM($E$30:E34)*100/$A34</f>
        <v>2.9669049999999997</v>
      </c>
      <c r="I34" s="120">
        <v>5</v>
      </c>
      <c r="J34" s="121">
        <f t="shared" si="19"/>
        <v>0.62742240999999999</v>
      </c>
      <c r="K34" s="122">
        <f t="shared" si="16"/>
        <v>6.9016465099999993E-2</v>
      </c>
      <c r="L34" s="123">
        <f>SUM($K$30:K34)*100/$I34</f>
        <v>8.8318811020000005</v>
      </c>
      <c r="M34" s="122">
        <f t="shared" si="20"/>
        <v>2.5096896399999999E-2</v>
      </c>
      <c r="N34" s="124">
        <f>SUM($M$30:M34)*100/$I34</f>
        <v>3.2115931279999996</v>
      </c>
      <c r="O34" s="102">
        <v>0.5</v>
      </c>
      <c r="P34" s="150">
        <f t="shared" si="17"/>
        <v>12.543474230000001</v>
      </c>
    </row>
    <row r="35" spans="1:16" x14ac:dyDescent="0.2">
      <c r="A35" s="120">
        <v>6</v>
      </c>
      <c r="B35" s="121">
        <f t="shared" si="18"/>
        <v>0.44370531249999989</v>
      </c>
      <c r="C35" s="122">
        <f t="shared" si="14"/>
        <v>6.655579687499999E-2</v>
      </c>
      <c r="D35" s="123">
        <f>SUM($C$30:C35)*100/$A35</f>
        <v>10.380841406249997</v>
      </c>
      <c r="E35" s="122">
        <f t="shared" si="15"/>
        <v>1.7748212499999996E-2</v>
      </c>
      <c r="F35" s="124">
        <f>SUM($E$30:E35)*100/$A35</f>
        <v>2.7682243749999995</v>
      </c>
      <c r="I35" s="120">
        <v>6</v>
      </c>
      <c r="J35" s="121">
        <f t="shared" si="19"/>
        <v>0.55840594489999995</v>
      </c>
      <c r="K35" s="122">
        <f t="shared" si="16"/>
        <v>6.1424653938999992E-2</v>
      </c>
      <c r="L35" s="123">
        <f>SUM($K$30:K35)*100/$I35</f>
        <v>8.3836451506500005</v>
      </c>
      <c r="M35" s="122">
        <f t="shared" si="20"/>
        <v>2.2336237795999997E-2</v>
      </c>
      <c r="N35" s="124">
        <f>SUM($M$30:M35)*100/$I35</f>
        <v>3.0485982365999997</v>
      </c>
      <c r="O35" s="102">
        <v>0.5</v>
      </c>
      <c r="P35" s="150">
        <f t="shared" si="17"/>
        <v>11.932243387250001</v>
      </c>
    </row>
    <row r="36" spans="1:16" ht="15" x14ac:dyDescent="0.25">
      <c r="A36" s="126">
        <v>7</v>
      </c>
      <c r="B36" s="121">
        <f t="shared" si="18"/>
        <v>0.37714951562499988</v>
      </c>
      <c r="C36" s="122">
        <f t="shared" si="14"/>
        <v>5.6572427343749981E-2</v>
      </c>
      <c r="D36" s="127">
        <f>SUM($C$30:C36)*100/$A36</f>
        <v>9.7060415959821409</v>
      </c>
      <c r="E36" s="122">
        <f t="shared" si="15"/>
        <v>1.5085980624999995E-2</v>
      </c>
      <c r="F36" s="128">
        <f>SUM($E$30:E36)*100/$A36</f>
        <v>2.5882777589285708</v>
      </c>
      <c r="I36" s="120">
        <v>7</v>
      </c>
      <c r="J36" s="121">
        <f t="shared" si="19"/>
        <v>0.49698129096099997</v>
      </c>
      <c r="K36" s="122">
        <f t="shared" si="16"/>
        <v>5.4667942005709999E-2</v>
      </c>
      <c r="L36" s="123">
        <f>SUM($K$30:K36)*100/$I36</f>
        <v>7.9669521577815718</v>
      </c>
      <c r="M36" s="122">
        <f t="shared" si="20"/>
        <v>1.9879251638439999E-2</v>
      </c>
      <c r="N36" s="124">
        <f>SUM($M$30:M36)*100/$I36</f>
        <v>2.8970735119205715</v>
      </c>
      <c r="O36" s="102">
        <v>0.5</v>
      </c>
      <c r="P36" s="150">
        <f t="shared" si="17"/>
        <v>11.364025669702144</v>
      </c>
    </row>
    <row r="37" spans="1:16" ht="15" x14ac:dyDescent="0.25">
      <c r="A37" s="151">
        <v>8</v>
      </c>
      <c r="B37" s="121">
        <f t="shared" si="18"/>
        <v>0.32057708828124987</v>
      </c>
      <c r="C37" s="122">
        <f t="shared" si="14"/>
        <v>4.8086563242187477E-2</v>
      </c>
      <c r="D37" s="152">
        <f>SUM($C$30:C37)*100/$A37</f>
        <v>9.093868437011718</v>
      </c>
      <c r="E37" s="122">
        <f t="shared" si="15"/>
        <v>1.2823083531249994E-2</v>
      </c>
      <c r="F37" s="153">
        <f>SUM($E$30:E37)*100/$A37</f>
        <v>2.4250315832031246</v>
      </c>
      <c r="I37" s="120">
        <v>8</v>
      </c>
      <c r="J37" s="121">
        <f t="shared" si="19"/>
        <v>0.44231334895528995</v>
      </c>
      <c r="K37" s="122">
        <f t="shared" si="16"/>
        <v>4.8654468385081896E-2</v>
      </c>
      <c r="L37" s="123">
        <f>SUM($K$30:K37)*100/$I37</f>
        <v>7.5792639928723995</v>
      </c>
      <c r="M37" s="122">
        <f t="shared" si="20"/>
        <v>1.76925339582116E-2</v>
      </c>
      <c r="N37" s="124">
        <f>SUM($M$30:M37)*100/$I37</f>
        <v>2.7560959974081451</v>
      </c>
      <c r="O37" s="102">
        <v>0.5</v>
      </c>
      <c r="P37" s="150">
        <f t="shared" si="17"/>
        <v>10.835359990280544</v>
      </c>
    </row>
    <row r="38" spans="1:16" x14ac:dyDescent="0.2">
      <c r="A38" s="120">
        <v>9</v>
      </c>
      <c r="B38" s="121">
        <f t="shared" si="18"/>
        <v>0.2724905250390624</v>
      </c>
      <c r="C38" s="122">
        <f t="shared" si="14"/>
        <v>4.0873578755859362E-2</v>
      </c>
      <c r="D38" s="123">
        <f>SUM($C$30:C38)*100/$A38</f>
        <v>8.5375894857421866</v>
      </c>
      <c r="E38" s="122">
        <f t="shared" si="15"/>
        <v>1.0899621001562497E-2</v>
      </c>
      <c r="F38" s="124">
        <f>SUM($E$30:E38)*100/$A38</f>
        <v>2.2766905295312494</v>
      </c>
      <c r="I38" s="120">
        <v>9</v>
      </c>
      <c r="J38" s="121">
        <f t="shared" si="19"/>
        <v>0.39365888057020804</v>
      </c>
      <c r="K38" s="122">
        <f t="shared" si="16"/>
        <v>4.3302476862722886E-2</v>
      </c>
      <c r="L38" s="123">
        <f>SUM($K$30:K38)*100/$I38</f>
        <v>7.218262181027943</v>
      </c>
      <c r="M38" s="122">
        <f t="shared" si="20"/>
        <v>1.574635522280832E-2</v>
      </c>
      <c r="N38" s="124">
        <f>SUM($M$30:M38)*100/$I38</f>
        <v>2.6248226112828883</v>
      </c>
      <c r="O38" s="102">
        <v>0.5</v>
      </c>
      <c r="P38" s="150">
        <f t="shared" si="17"/>
        <v>10.343084792310831</v>
      </c>
    </row>
    <row r="39" spans="1:16" ht="15" x14ac:dyDescent="0.25">
      <c r="A39" s="129">
        <v>10</v>
      </c>
      <c r="B39" s="121">
        <f t="shared" si="18"/>
        <v>0.23161694628320303</v>
      </c>
      <c r="C39" s="122">
        <f t="shared" si="14"/>
        <v>3.4742541942480457E-2</v>
      </c>
      <c r="D39" s="130">
        <f>SUM($C$30:C39)*100/$A39</f>
        <v>8.0312559565927728</v>
      </c>
      <c r="E39" s="122">
        <f t="shared" si="15"/>
        <v>9.2646778513281215E-3</v>
      </c>
      <c r="F39" s="131">
        <f>SUM($E$30:E39)*100/$A39</f>
        <v>2.1416682550914059</v>
      </c>
      <c r="I39" s="126">
        <v>10</v>
      </c>
      <c r="J39" s="121">
        <f t="shared" si="19"/>
        <v>0.35035640370748516</v>
      </c>
      <c r="K39" s="122">
        <f t="shared" si="16"/>
        <v>3.8539204407823366E-2</v>
      </c>
      <c r="L39" s="127">
        <f>SUM($K$30:K39)*100/$I39</f>
        <v>6.8818280070033824</v>
      </c>
      <c r="M39" s="122">
        <f t="shared" si="20"/>
        <v>1.4014256148299407E-2</v>
      </c>
      <c r="N39" s="128">
        <f>SUM($M$30:M39)*100/$I39</f>
        <v>2.5024829116375935</v>
      </c>
      <c r="O39" s="102">
        <v>0.5</v>
      </c>
      <c r="P39" s="150">
        <f t="shared" si="17"/>
        <v>9.8843109186409759</v>
      </c>
    </row>
    <row r="40" spans="1:16" x14ac:dyDescent="0.2">
      <c r="A40" s="120">
        <v>11</v>
      </c>
      <c r="B40" s="121">
        <f t="shared" si="18"/>
        <v>0.19687440434072256</v>
      </c>
      <c r="C40" s="122">
        <f t="shared" si="14"/>
        <v>2.9531160651108387E-2</v>
      </c>
      <c r="D40" s="123">
        <f>SUM($C$30:C40)*100/$A40</f>
        <v>7.5696068755489616</v>
      </c>
      <c r="E40" s="122">
        <f t="shared" si="15"/>
        <v>7.8749761736289035E-3</v>
      </c>
      <c r="F40" s="124">
        <f>SUM($E$30:E40)*100/$A40</f>
        <v>2.0185618334797226</v>
      </c>
      <c r="I40" s="120">
        <v>11</v>
      </c>
      <c r="J40" s="121">
        <f t="shared" si="19"/>
        <v>0.31181719929966178</v>
      </c>
      <c r="K40" s="122">
        <f t="shared" si="16"/>
        <v>3.4299891922962795E-2</v>
      </c>
      <c r="L40" s="123">
        <f>SUM($K$30:K40)*100/$I40</f>
        <v>6.568024478393645</v>
      </c>
      <c r="M40" s="122">
        <f t="shared" si="20"/>
        <v>1.2472687971986472E-2</v>
      </c>
      <c r="N40" s="124">
        <f>SUM($M$30:M40)*100/$I40</f>
        <v>2.3883725375976894</v>
      </c>
      <c r="O40" s="102">
        <v>0.5</v>
      </c>
      <c r="P40" s="150">
        <f t="shared" si="17"/>
        <v>9.4563970159913353</v>
      </c>
    </row>
    <row r="41" spans="1:16" ht="13.5" thickBot="1" x14ac:dyDescent="0.25">
      <c r="A41" s="137">
        <v>12</v>
      </c>
      <c r="B41" s="133">
        <f t="shared" si="18"/>
        <v>0.16734324368961417</v>
      </c>
      <c r="C41" s="134">
        <f t="shared" si="14"/>
        <v>2.5101486553442128E-2</v>
      </c>
      <c r="D41" s="154">
        <f>SUM($C$30:C41)*100/$A41</f>
        <v>7.1479853571985652</v>
      </c>
      <c r="E41" s="134">
        <f t="shared" si="15"/>
        <v>6.693729747584567E-3</v>
      </c>
      <c r="F41" s="155">
        <f>SUM($E$30:E41)*100/$A41</f>
        <v>1.9061294285862838</v>
      </c>
      <c r="I41" s="120">
        <v>12</v>
      </c>
      <c r="J41" s="121">
        <f t="shared" si="19"/>
        <v>0.277517307376699</v>
      </c>
      <c r="K41" s="122">
        <f t="shared" si="16"/>
        <v>3.0526903811436891E-2</v>
      </c>
      <c r="L41" s="123">
        <f>SUM($K$30:K41)*100/$I41</f>
        <v>6.2750799702894824</v>
      </c>
      <c r="M41" s="122">
        <f t="shared" si="20"/>
        <v>1.110069229506796E-2</v>
      </c>
      <c r="N41" s="124">
        <f>SUM($M$30:M41)*100/$I41</f>
        <v>2.2818472619234478</v>
      </c>
      <c r="O41" s="102">
        <v>0.5</v>
      </c>
      <c r="P41" s="150">
        <f t="shared" si="17"/>
        <v>9.0569272322129297</v>
      </c>
    </row>
    <row r="42" spans="1:16" x14ac:dyDescent="0.2">
      <c r="A42" s="120">
        <v>13</v>
      </c>
      <c r="B42" s="121">
        <f t="shared" si="18"/>
        <v>0.14224175713617204</v>
      </c>
      <c r="C42" s="122">
        <f>B42*$C$26/100</f>
        <v>2.1336263570425808E-2</v>
      </c>
      <c r="D42" s="123">
        <f>SUM($C$30:C42)*100/$A42</f>
        <v>6.7622654341096444</v>
      </c>
      <c r="E42" s="122">
        <f>B42*$F$2</f>
        <v>5.6896702854468814E-3</v>
      </c>
      <c r="F42" s="124">
        <f>SUM($E$30:E42)*100/$A42</f>
        <v>1.8032707824292378</v>
      </c>
      <c r="I42" s="120">
        <v>13</v>
      </c>
      <c r="J42" s="121">
        <f t="shared" si="19"/>
        <v>0.24699040356526211</v>
      </c>
      <c r="K42" s="122">
        <f t="shared" si="16"/>
        <v>2.7168944392178832E-2</v>
      </c>
      <c r="L42" s="123">
        <f>SUM($K$30:K42)*100/$I42</f>
        <v>6.0013733909762825</v>
      </c>
      <c r="M42" s="122">
        <f t="shared" si="20"/>
        <v>9.879616142610485E-3</v>
      </c>
      <c r="N42" s="124">
        <f>SUM($M$30:M42)*100/$I42</f>
        <v>2.1823175967186477</v>
      </c>
      <c r="O42" s="102">
        <v>0.5</v>
      </c>
      <c r="P42" s="150">
        <f t="shared" si="17"/>
        <v>8.6836909876949306</v>
      </c>
    </row>
    <row r="43" spans="1:16" x14ac:dyDescent="0.2">
      <c r="A43" s="120">
        <v>14</v>
      </c>
      <c r="B43" s="121">
        <f t="shared" si="18"/>
        <v>0.12090549356574623</v>
      </c>
      <c r="C43" s="122">
        <f>B43*$C$26/100</f>
        <v>1.8135824034861935E-2</v>
      </c>
      <c r="D43" s="123">
        <f>SUM($C$30:C43)*100/$A43</f>
        <v>6.4087880747793964</v>
      </c>
      <c r="E43" s="122">
        <f>B43*$F$2</f>
        <v>4.8362197426298492E-3</v>
      </c>
      <c r="F43" s="124">
        <f>SUM($E$30:E43)*100/$A43</f>
        <v>1.7090101532745055</v>
      </c>
      <c r="I43" s="120">
        <v>14</v>
      </c>
      <c r="J43" s="121">
        <f t="shared" si="19"/>
        <v>0.21982145917308327</v>
      </c>
      <c r="K43" s="122">
        <f t="shared" si="16"/>
        <v>2.4180360509039159E-2</v>
      </c>
      <c r="L43" s="123">
        <f>SUM($K$30:K43)*100/$I43</f>
        <v>5.7454207238282562</v>
      </c>
      <c r="M43" s="122">
        <f t="shared" si="20"/>
        <v>8.7928583669233309E-3</v>
      </c>
      <c r="N43" s="124">
        <f>SUM($M$30:M43)*100/$I43</f>
        <v>2.0892438995739111</v>
      </c>
      <c r="O43" s="102">
        <v>0.5</v>
      </c>
      <c r="P43" s="150">
        <f t="shared" si="17"/>
        <v>8.3346646234021673</v>
      </c>
    </row>
    <row r="44" spans="1:16" ht="13.5" thickBot="1" x14ac:dyDescent="0.25">
      <c r="A44" s="137">
        <v>15</v>
      </c>
      <c r="B44" s="133">
        <f t="shared" si="18"/>
        <v>0.10276966953088429</v>
      </c>
      <c r="C44" s="134">
        <f>B44*$C$26/100</f>
        <v>1.5415450429632643E-2</v>
      </c>
      <c r="D44" s="154">
        <f>SUM($C$30:C44)*100/$A44</f>
        <v>6.0843052059916554</v>
      </c>
      <c r="E44" s="134">
        <f>B44*$F$2</f>
        <v>4.1107867812353715E-3</v>
      </c>
      <c r="F44" s="155">
        <f>SUM($E$30:E44)*100/$A44</f>
        <v>1.6224813882644409</v>
      </c>
      <c r="I44" s="137">
        <v>15</v>
      </c>
      <c r="J44" s="121">
        <f t="shared" si="19"/>
        <v>0.19564109866404411</v>
      </c>
      <c r="K44" s="122">
        <f t="shared" si="16"/>
        <v>2.1520520853044851E-2</v>
      </c>
      <c r="L44" s="123">
        <f>SUM($K$30:K44)*100/$I44</f>
        <v>5.505862814593339</v>
      </c>
      <c r="M44" s="122">
        <f t="shared" si="20"/>
        <v>7.8256439465617649E-3</v>
      </c>
      <c r="N44" s="124">
        <f>SUM($M$30:M44)*100/$I44</f>
        <v>2.0021319325793958</v>
      </c>
      <c r="O44" s="102">
        <v>0.5</v>
      </c>
      <c r="P44" s="150">
        <f t="shared" si="17"/>
        <v>8.0079947471727344</v>
      </c>
    </row>
    <row r="45" spans="1:16" ht="13.5" thickBot="1" x14ac:dyDescent="0.25"/>
    <row r="46" spans="1:16" ht="13.5" thickBot="1" x14ac:dyDescent="0.25">
      <c r="A46" s="104" t="s">
        <v>177</v>
      </c>
      <c r="B46" s="105"/>
      <c r="C46" s="106">
        <v>20</v>
      </c>
      <c r="D46" s="108"/>
      <c r="E46" s="108" t="s">
        <v>178</v>
      </c>
      <c r="F46" s="112">
        <f>F2</f>
        <v>0.04</v>
      </c>
      <c r="I46" s="104" t="s">
        <v>177</v>
      </c>
      <c r="J46" s="105"/>
      <c r="K46" s="106">
        <v>12</v>
      </c>
      <c r="L46" s="107"/>
      <c r="M46" s="108" t="s">
        <v>178</v>
      </c>
      <c r="N46" s="112">
        <f>F2</f>
        <v>0.04</v>
      </c>
    </row>
    <row r="47" spans="1:16" x14ac:dyDescent="0.2">
      <c r="A47" s="147"/>
      <c r="B47" s="148"/>
      <c r="C47" s="148"/>
      <c r="D47" s="148"/>
      <c r="E47" s="148"/>
      <c r="F47" s="149"/>
      <c r="I47" s="113"/>
      <c r="J47" s="114"/>
      <c r="K47" s="114"/>
      <c r="L47" s="114"/>
      <c r="M47" s="114"/>
      <c r="N47" s="115"/>
    </row>
    <row r="48" spans="1:16" x14ac:dyDescent="0.2">
      <c r="A48" s="116" t="s">
        <v>180</v>
      </c>
      <c r="B48" s="117" t="s">
        <v>181</v>
      </c>
      <c r="C48" s="117" t="s">
        <v>182</v>
      </c>
      <c r="D48" s="117" t="s">
        <v>183</v>
      </c>
      <c r="E48" s="117" t="s">
        <v>184</v>
      </c>
      <c r="F48" s="118" t="s">
        <v>185</v>
      </c>
      <c r="I48" s="116" t="s">
        <v>180</v>
      </c>
      <c r="J48" s="117" t="s">
        <v>181</v>
      </c>
      <c r="K48" s="117" t="s">
        <v>182</v>
      </c>
      <c r="L48" s="117" t="s">
        <v>183</v>
      </c>
      <c r="M48" s="117" t="s">
        <v>184</v>
      </c>
      <c r="N48" s="118" t="s">
        <v>185</v>
      </c>
    </row>
    <row r="49" spans="1:16" x14ac:dyDescent="0.2">
      <c r="A49" s="116" t="s">
        <v>187</v>
      </c>
      <c r="B49" s="117" t="s">
        <v>188</v>
      </c>
      <c r="C49" s="117" t="s">
        <v>189</v>
      </c>
      <c r="D49" s="117" t="s">
        <v>190</v>
      </c>
      <c r="E49" s="117" t="s">
        <v>189</v>
      </c>
      <c r="F49" s="118" t="s">
        <v>190</v>
      </c>
      <c r="I49" s="116" t="s">
        <v>187</v>
      </c>
      <c r="J49" s="117" t="s">
        <v>188</v>
      </c>
      <c r="K49" s="117" t="s">
        <v>189</v>
      </c>
      <c r="L49" s="117" t="s">
        <v>190</v>
      </c>
      <c r="M49" s="117" t="s">
        <v>189</v>
      </c>
      <c r="N49" s="118" t="s">
        <v>190</v>
      </c>
    </row>
    <row r="50" spans="1:16" x14ac:dyDescent="0.2">
      <c r="A50" s="120">
        <v>1</v>
      </c>
      <c r="B50" s="121">
        <v>1</v>
      </c>
      <c r="C50" s="122">
        <f>B50*$C$46/100</f>
        <v>0.2</v>
      </c>
      <c r="D50" s="123">
        <f>C50*100</f>
        <v>20</v>
      </c>
      <c r="E50" s="122">
        <f>B50*$F$2</f>
        <v>0.04</v>
      </c>
      <c r="F50" s="124">
        <f>SUM($E$50:E50)*100/$A50</f>
        <v>4</v>
      </c>
      <c r="I50" s="120">
        <v>1</v>
      </c>
      <c r="J50" s="121">
        <v>1</v>
      </c>
      <c r="K50" s="122">
        <f>J50*$K$46/100</f>
        <v>0.12</v>
      </c>
      <c r="L50" s="123">
        <f>K50*100</f>
        <v>12</v>
      </c>
      <c r="M50" s="122">
        <f>J50*$N$46</f>
        <v>0.04</v>
      </c>
      <c r="N50" s="124">
        <f>SUM($M$50:M50)*100/$I50</f>
        <v>4</v>
      </c>
      <c r="O50" s="102">
        <v>0.5</v>
      </c>
      <c r="P50" s="150">
        <f>O50+L50+N50</f>
        <v>16.5</v>
      </c>
    </row>
    <row r="51" spans="1:16" x14ac:dyDescent="0.2">
      <c r="A51" s="120">
        <v>2</v>
      </c>
      <c r="B51" s="121">
        <f>B50-(B50*$C$46/100)</f>
        <v>0.8</v>
      </c>
      <c r="C51" s="122">
        <f t="shared" ref="C51:C61" si="21">B51*$C$46/100</f>
        <v>0.16</v>
      </c>
      <c r="D51" s="123">
        <f>SUM($C$50:C51)*100/$A51</f>
        <v>18</v>
      </c>
      <c r="E51" s="122">
        <f t="shared" ref="E51:E61" si="22">B51*$F$2</f>
        <v>3.2000000000000001E-2</v>
      </c>
      <c r="F51" s="124">
        <f>SUM($E$50:E51)*100/$A51</f>
        <v>3.6000000000000005</v>
      </c>
      <c r="I51" s="120">
        <v>2</v>
      </c>
      <c r="J51" s="121">
        <f>J50-(J50*$K$46/100)</f>
        <v>0.88</v>
      </c>
      <c r="K51" s="122">
        <f>J51*$K$46/100</f>
        <v>0.1056</v>
      </c>
      <c r="L51" s="123">
        <f>SUM($K$50:K51)*100/$I51</f>
        <v>11.28</v>
      </c>
      <c r="M51" s="122">
        <f t="shared" ref="M51:M64" si="23">J51*$N$46</f>
        <v>3.5200000000000002E-2</v>
      </c>
      <c r="N51" s="124">
        <f>SUM($M$50:M51)*100/$I51</f>
        <v>3.7600000000000002</v>
      </c>
      <c r="O51" s="102">
        <v>0.5</v>
      </c>
      <c r="P51" s="150">
        <f t="shared" ref="P51:P64" si="24">O51+L51+N51</f>
        <v>15.54</v>
      </c>
    </row>
    <row r="52" spans="1:16" x14ac:dyDescent="0.2">
      <c r="A52" s="120">
        <v>3</v>
      </c>
      <c r="B52" s="121">
        <f t="shared" ref="B52:B61" si="25">B51-(B51*$C$46/100)</f>
        <v>0.64</v>
      </c>
      <c r="C52" s="122">
        <f t="shared" si="21"/>
        <v>0.128</v>
      </c>
      <c r="D52" s="123">
        <f>SUM($C$50:C52)*100/$A52</f>
        <v>16.266666666666666</v>
      </c>
      <c r="E52" s="122">
        <f t="shared" si="22"/>
        <v>2.5600000000000001E-2</v>
      </c>
      <c r="F52" s="124">
        <f>SUM($E$50:E52)*100/$A52</f>
        <v>3.2533333333333334</v>
      </c>
      <c r="I52" s="120">
        <v>3</v>
      </c>
      <c r="J52" s="121">
        <f t="shared" ref="J52:J64" si="26">J51-(J51*$K$46/100)</f>
        <v>0.77439999999999998</v>
      </c>
      <c r="K52" s="122">
        <f t="shared" ref="K52:K64" si="27">J52*$K$46/100</f>
        <v>9.2927999999999997E-2</v>
      </c>
      <c r="L52" s="123">
        <f>SUM($K$50:K52)*100/$I52</f>
        <v>10.617599999999999</v>
      </c>
      <c r="M52" s="122">
        <f t="shared" si="23"/>
        <v>3.0976E-2</v>
      </c>
      <c r="N52" s="124">
        <f>SUM($M$50:M52)*100/$I52</f>
        <v>3.5392000000000006</v>
      </c>
      <c r="O52" s="102">
        <v>0.5</v>
      </c>
      <c r="P52" s="150">
        <f t="shared" si="24"/>
        <v>14.6568</v>
      </c>
    </row>
    <row r="53" spans="1:16" x14ac:dyDescent="0.2">
      <c r="A53" s="120">
        <v>4</v>
      </c>
      <c r="B53" s="121">
        <f t="shared" si="25"/>
        <v>0.51200000000000001</v>
      </c>
      <c r="C53" s="122">
        <f t="shared" si="21"/>
        <v>0.1024</v>
      </c>
      <c r="D53" s="123">
        <f>SUM($C$50:C53)*100/$A53</f>
        <v>14.760000000000002</v>
      </c>
      <c r="E53" s="122">
        <f t="shared" si="22"/>
        <v>2.0480000000000002E-2</v>
      </c>
      <c r="F53" s="124">
        <f>SUM($E$50:E53)*100/$A53</f>
        <v>2.952</v>
      </c>
      <c r="I53" s="120">
        <v>4</v>
      </c>
      <c r="J53" s="121">
        <f t="shared" si="26"/>
        <v>0.68147199999999997</v>
      </c>
      <c r="K53" s="122">
        <f t="shared" si="27"/>
        <v>8.1776639999999998E-2</v>
      </c>
      <c r="L53" s="123">
        <f>SUM($K$50:K53)*100/$I53</f>
        <v>10.007616000000001</v>
      </c>
      <c r="M53" s="122">
        <f t="shared" si="23"/>
        <v>2.7258879999999999E-2</v>
      </c>
      <c r="N53" s="124">
        <f>SUM($M$50:M53)*100/$I53</f>
        <v>3.3358720000000002</v>
      </c>
      <c r="O53" s="102">
        <v>0.5</v>
      </c>
      <c r="P53" s="150">
        <f t="shared" si="24"/>
        <v>13.843488000000001</v>
      </c>
    </row>
    <row r="54" spans="1:16" ht="15" x14ac:dyDescent="0.25">
      <c r="A54" s="151">
        <v>5</v>
      </c>
      <c r="B54" s="121">
        <f t="shared" si="25"/>
        <v>0.40960000000000002</v>
      </c>
      <c r="C54" s="122">
        <f t="shared" si="21"/>
        <v>8.1920000000000007E-2</v>
      </c>
      <c r="D54" s="152">
        <f>SUM($C$50:C54)*100/$A54</f>
        <v>13.446400000000001</v>
      </c>
      <c r="E54" s="122">
        <f t="shared" si="22"/>
        <v>1.6384000000000003E-2</v>
      </c>
      <c r="F54" s="153">
        <f>SUM($E$50:E54)*100/$A54</f>
        <v>2.6892800000000001</v>
      </c>
      <c r="I54" s="120">
        <v>5</v>
      </c>
      <c r="J54" s="121">
        <f t="shared" si="26"/>
        <v>0.59969536000000001</v>
      </c>
      <c r="K54" s="122">
        <f t="shared" si="27"/>
        <v>7.1963443199999991E-2</v>
      </c>
      <c r="L54" s="123">
        <f>SUM($K$50:K54)*100/$I54</f>
        <v>9.445361664</v>
      </c>
      <c r="M54" s="122">
        <f t="shared" si="23"/>
        <v>2.3987814400000002E-2</v>
      </c>
      <c r="N54" s="124">
        <f>SUM($M$50:M54)*100/$I54</f>
        <v>3.1484538880000001</v>
      </c>
      <c r="O54" s="102">
        <v>0.5</v>
      </c>
      <c r="P54" s="150">
        <f t="shared" si="24"/>
        <v>13.093815552000001</v>
      </c>
    </row>
    <row r="55" spans="1:16" x14ac:dyDescent="0.2">
      <c r="A55" s="120">
        <v>6</v>
      </c>
      <c r="B55" s="121">
        <f t="shared" si="25"/>
        <v>0.32768000000000003</v>
      </c>
      <c r="C55" s="122">
        <f t="shared" si="21"/>
        <v>6.5535999999999997E-2</v>
      </c>
      <c r="D55" s="123">
        <f>SUM($C$50:C55)*100/$A55</f>
        <v>12.297600000000001</v>
      </c>
      <c r="E55" s="122">
        <f t="shared" si="22"/>
        <v>1.3107200000000001E-2</v>
      </c>
      <c r="F55" s="124">
        <f>SUM($E$50:E55)*100/$A55</f>
        <v>2.4595199999999999</v>
      </c>
      <c r="I55" s="120">
        <v>6</v>
      </c>
      <c r="J55" s="121">
        <f t="shared" si="26"/>
        <v>0.52773191679999998</v>
      </c>
      <c r="K55" s="122">
        <f t="shared" si="27"/>
        <v>6.3327830015999995E-2</v>
      </c>
      <c r="L55" s="123">
        <f>SUM($K$50:K55)*100/$I55</f>
        <v>8.9265985535999999</v>
      </c>
      <c r="M55" s="122">
        <f t="shared" si="23"/>
        <v>2.1109276672000001E-2</v>
      </c>
      <c r="N55" s="124">
        <f>SUM($M$50:M55)*100/$I55</f>
        <v>2.9755328512000001</v>
      </c>
      <c r="O55" s="102">
        <v>0.5</v>
      </c>
      <c r="P55" s="150">
        <f t="shared" si="24"/>
        <v>12.4021314048</v>
      </c>
    </row>
    <row r="56" spans="1:16" ht="15" x14ac:dyDescent="0.25">
      <c r="A56" s="126">
        <v>7</v>
      </c>
      <c r="B56" s="121">
        <f t="shared" si="25"/>
        <v>0.26214400000000004</v>
      </c>
      <c r="C56" s="122">
        <f t="shared" si="21"/>
        <v>5.2428800000000012E-2</v>
      </c>
      <c r="D56" s="127">
        <f>SUM($C$50:C56)*100/$A56</f>
        <v>11.289782857142859</v>
      </c>
      <c r="E56" s="122">
        <f t="shared" si="22"/>
        <v>1.0485760000000002E-2</v>
      </c>
      <c r="F56" s="128">
        <f>SUM($E$50:E56)*100/$A56</f>
        <v>2.2579565714285716</v>
      </c>
      <c r="I56" s="120">
        <v>7</v>
      </c>
      <c r="J56" s="121">
        <f t="shared" si="26"/>
        <v>0.46440408678399997</v>
      </c>
      <c r="K56" s="122">
        <f t="shared" si="27"/>
        <v>5.5728490414079991E-2</v>
      </c>
      <c r="L56" s="123">
        <f>SUM($K$50:K56)*100/$I56</f>
        <v>8.447491480429715</v>
      </c>
      <c r="M56" s="122">
        <f t="shared" si="23"/>
        <v>1.8576163471359999E-2</v>
      </c>
      <c r="N56" s="124">
        <f>SUM($M$50:M56)*100/$I56</f>
        <v>2.8158304934765717</v>
      </c>
      <c r="O56" s="102">
        <v>0.5</v>
      </c>
      <c r="P56" s="150">
        <f t="shared" si="24"/>
        <v>11.763321973906287</v>
      </c>
    </row>
    <row r="57" spans="1:16" ht="15" x14ac:dyDescent="0.25">
      <c r="A57" s="120">
        <v>8</v>
      </c>
      <c r="B57" s="121">
        <f t="shared" si="25"/>
        <v>0.20971520000000005</v>
      </c>
      <c r="C57" s="122">
        <f t="shared" si="21"/>
        <v>4.1943040000000008E-2</v>
      </c>
      <c r="D57" s="123">
        <f>SUM($C$50:C57)*100/$A57</f>
        <v>10.402848000000002</v>
      </c>
      <c r="E57" s="122">
        <f t="shared" si="22"/>
        <v>8.3886080000000023E-3</v>
      </c>
      <c r="F57" s="124">
        <f>SUM($E$50:E57)*100/$A57</f>
        <v>2.0805696</v>
      </c>
      <c r="I57" s="126">
        <v>8</v>
      </c>
      <c r="J57" s="121">
        <f t="shared" si="26"/>
        <v>0.40867559636991996</v>
      </c>
      <c r="K57" s="122">
        <f t="shared" si="27"/>
        <v>4.9041071564390394E-2</v>
      </c>
      <c r="L57" s="127">
        <f>SUM($K$50:K57)*100/$I57</f>
        <v>8.0045684399308801</v>
      </c>
      <c r="M57" s="122">
        <f t="shared" si="23"/>
        <v>1.6347023854796798E-2</v>
      </c>
      <c r="N57" s="128">
        <f>SUM($M$50:M57)*100/$I57</f>
        <v>2.6681894799769603</v>
      </c>
      <c r="O57" s="102">
        <v>0.5</v>
      </c>
      <c r="P57" s="150">
        <f t="shared" si="24"/>
        <v>11.172757919907841</v>
      </c>
    </row>
    <row r="58" spans="1:16" x14ac:dyDescent="0.2">
      <c r="A58" s="120">
        <v>9</v>
      </c>
      <c r="B58" s="121">
        <f t="shared" si="25"/>
        <v>0.16777216000000003</v>
      </c>
      <c r="C58" s="122">
        <f t="shared" si="21"/>
        <v>3.3554432000000009E-2</v>
      </c>
      <c r="D58" s="123">
        <f>SUM($C$50:C58)*100/$A58</f>
        <v>9.6198030222222233</v>
      </c>
      <c r="E58" s="122">
        <f t="shared" si="22"/>
        <v>6.7108864000000011E-3</v>
      </c>
      <c r="F58" s="124">
        <f>SUM($E$50:E58)*100/$A58</f>
        <v>1.9239606044444446</v>
      </c>
      <c r="I58" s="120">
        <v>9</v>
      </c>
      <c r="J58" s="121">
        <f t="shared" si="26"/>
        <v>0.35963452480552954</v>
      </c>
      <c r="K58" s="122">
        <f t="shared" si="27"/>
        <v>4.315614297666355E-2</v>
      </c>
      <c r="L58" s="123">
        <f>SUM($K$50:K58)*100/$I58</f>
        <v>7.5946846463459332</v>
      </c>
      <c r="M58" s="122">
        <f t="shared" si="23"/>
        <v>1.4385380992221182E-2</v>
      </c>
      <c r="N58" s="124">
        <f>SUM($M$50:M58)*100/$I58</f>
        <v>2.531561548781978</v>
      </c>
      <c r="O58" s="102">
        <v>0.5</v>
      </c>
      <c r="P58" s="150">
        <f t="shared" si="24"/>
        <v>10.62624619512791</v>
      </c>
    </row>
    <row r="59" spans="1:16" ht="15" x14ac:dyDescent="0.25">
      <c r="A59" s="120">
        <v>10</v>
      </c>
      <c r="B59" s="121">
        <f t="shared" si="25"/>
        <v>0.13421772800000004</v>
      </c>
      <c r="C59" s="122">
        <f t="shared" si="21"/>
        <v>2.6843545600000008E-2</v>
      </c>
      <c r="D59" s="123">
        <f>SUM($C$50:C59)*100/$A59</f>
        <v>8.926258176000001</v>
      </c>
      <c r="E59" s="122">
        <f t="shared" si="22"/>
        <v>5.3687091200000014E-3</v>
      </c>
      <c r="F59" s="124">
        <f>SUM($E$50:E59)*100/$A59</f>
        <v>1.7852516352000003</v>
      </c>
      <c r="I59" s="129">
        <v>10</v>
      </c>
      <c r="J59" s="121">
        <f t="shared" si="26"/>
        <v>0.31647838182886601</v>
      </c>
      <c r="K59" s="122">
        <f t="shared" si="27"/>
        <v>3.7977405819463919E-2</v>
      </c>
      <c r="L59" s="130">
        <f>SUM($K$50:K59)*100/$I59</f>
        <v>7.2149902399059798</v>
      </c>
      <c r="M59" s="122">
        <f t="shared" si="23"/>
        <v>1.265913527315464E-2</v>
      </c>
      <c r="N59" s="131">
        <f>SUM($M$50:M59)*100/$I59</f>
        <v>2.4049967466353261</v>
      </c>
      <c r="O59" s="102">
        <v>0.5</v>
      </c>
      <c r="P59" s="150">
        <f t="shared" si="24"/>
        <v>10.119986986541306</v>
      </c>
    </row>
    <row r="60" spans="1:16" x14ac:dyDescent="0.2">
      <c r="A60" s="120">
        <v>11</v>
      </c>
      <c r="B60" s="121">
        <f t="shared" si="25"/>
        <v>0.10737418240000003</v>
      </c>
      <c r="C60" s="122">
        <f t="shared" si="21"/>
        <v>2.1474836480000006E-2</v>
      </c>
      <c r="D60" s="123">
        <f>SUM($C$50:C60)*100/$A60</f>
        <v>8.3100059461818194</v>
      </c>
      <c r="E60" s="122">
        <f t="shared" si="22"/>
        <v>4.2949672960000016E-3</v>
      </c>
      <c r="F60" s="124">
        <f>SUM($E$50:E60)*100/$A60</f>
        <v>1.6620011892363642</v>
      </c>
      <c r="I60" s="120">
        <v>11</v>
      </c>
      <c r="J60" s="121">
        <f t="shared" si="26"/>
        <v>0.2785009760094021</v>
      </c>
      <c r="K60" s="122">
        <f t="shared" si="27"/>
        <v>3.3420117121128252E-2</v>
      </c>
      <c r="L60" s="123">
        <f>SUM($K$50:K60)*100/$I60</f>
        <v>6.8629012828338745</v>
      </c>
      <c r="M60" s="122">
        <f t="shared" si="23"/>
        <v>1.1140039040376084E-2</v>
      </c>
      <c r="N60" s="124">
        <f>SUM($M$50:M60)*100/$I60</f>
        <v>2.2876337609446242</v>
      </c>
      <c r="O60" s="102">
        <v>0.5</v>
      </c>
      <c r="P60" s="150">
        <f t="shared" si="24"/>
        <v>9.6505350437784987</v>
      </c>
    </row>
    <row r="61" spans="1:16" ht="13.5" thickBot="1" x14ac:dyDescent="0.25">
      <c r="A61" s="137">
        <v>12</v>
      </c>
      <c r="B61" s="133">
        <f t="shared" si="25"/>
        <v>8.5899345920000023E-2</v>
      </c>
      <c r="C61" s="134">
        <f t="shared" si="21"/>
        <v>1.7179869184000007E-2</v>
      </c>
      <c r="D61" s="154">
        <f>SUM($C$50:C61)*100/$A61</f>
        <v>7.7606710272000017</v>
      </c>
      <c r="E61" s="134">
        <f t="shared" si="22"/>
        <v>3.435973836800001E-3</v>
      </c>
      <c r="F61" s="155">
        <f>SUM($E$50:E61)*100/$A61</f>
        <v>1.5521342054400005</v>
      </c>
      <c r="I61" s="120">
        <v>12</v>
      </c>
      <c r="J61" s="121">
        <f t="shared" si="26"/>
        <v>0.24508085888827386</v>
      </c>
      <c r="K61" s="122">
        <f t="shared" si="27"/>
        <v>2.9409703066592865E-2</v>
      </c>
      <c r="L61" s="123">
        <f>SUM($K$50:K61)*100/$I61</f>
        <v>6.536073701485992</v>
      </c>
      <c r="M61" s="122">
        <f t="shared" si="23"/>
        <v>9.8032343555309546E-3</v>
      </c>
      <c r="N61" s="124">
        <f>SUM($M$50:M61)*100/$I61</f>
        <v>2.1786912338286637</v>
      </c>
      <c r="O61" s="102">
        <v>0.5</v>
      </c>
      <c r="P61" s="150">
        <f t="shared" si="24"/>
        <v>9.2147649353146548</v>
      </c>
    </row>
    <row r="62" spans="1:16" x14ac:dyDescent="0.2">
      <c r="I62" s="120">
        <v>13</v>
      </c>
      <c r="J62" s="121">
        <f t="shared" si="26"/>
        <v>0.215671155821681</v>
      </c>
      <c r="K62" s="122">
        <f t="shared" si="27"/>
        <v>2.588053869860172E-2</v>
      </c>
      <c r="L62" s="123">
        <f>SUM($K$50:K62)*100/$I62</f>
        <v>6.2323798682840055</v>
      </c>
      <c r="M62" s="122">
        <f t="shared" si="23"/>
        <v>8.6268462328672399E-3</v>
      </c>
      <c r="N62" s="124">
        <f>SUM($M$50:M62)*100/$I62</f>
        <v>2.077459956094668</v>
      </c>
      <c r="O62" s="102">
        <v>0.5</v>
      </c>
      <c r="P62" s="150">
        <f t="shared" si="24"/>
        <v>8.809839824378674</v>
      </c>
    </row>
    <row r="63" spans="1:16" x14ac:dyDescent="0.2">
      <c r="I63" s="120">
        <v>14</v>
      </c>
      <c r="J63" s="121">
        <f t="shared" si="26"/>
        <v>0.18979061712307929</v>
      </c>
      <c r="K63" s="122">
        <f t="shared" si="27"/>
        <v>2.2774874054769512E-2</v>
      </c>
      <c r="L63" s="123">
        <f>SUM($K$50:K63)*100/$I63</f>
        <v>5.9498875495120744</v>
      </c>
      <c r="M63" s="122">
        <f t="shared" si="23"/>
        <v>7.5916246849231719E-3</v>
      </c>
      <c r="N63" s="124">
        <f>SUM($M$50:M63)*100/$I63</f>
        <v>1.9832958498373576</v>
      </c>
      <c r="O63" s="102">
        <v>0.5</v>
      </c>
      <c r="P63" s="150">
        <f t="shared" si="24"/>
        <v>8.4331833993494314</v>
      </c>
    </row>
    <row r="64" spans="1:16" ht="13.5" thickBot="1" x14ac:dyDescent="0.25">
      <c r="I64" s="137">
        <v>15</v>
      </c>
      <c r="J64" s="121">
        <f t="shared" si="26"/>
        <v>0.16701574306830977</v>
      </c>
      <c r="K64" s="122">
        <f t="shared" si="27"/>
        <v>2.0041889168197172E-2</v>
      </c>
      <c r="L64" s="123">
        <f>SUM($K$50:K64)*100/$I64</f>
        <v>5.6868409739992503</v>
      </c>
      <c r="M64" s="122">
        <f t="shared" si="23"/>
        <v>6.6806297227323909E-3</v>
      </c>
      <c r="N64" s="124">
        <f>SUM($M$50:M64)*100/$I64</f>
        <v>1.8956136579997496</v>
      </c>
      <c r="O64" s="102">
        <v>0.5</v>
      </c>
      <c r="P64" s="150">
        <f t="shared" si="24"/>
        <v>8.0824546319989992</v>
      </c>
    </row>
    <row r="65" spans="1:14" ht="13.5" thickBot="1" x14ac:dyDescent="0.25"/>
    <row r="66" spans="1:14" ht="13.5" thickBot="1" x14ac:dyDescent="0.25">
      <c r="A66" s="104" t="s">
        <v>177</v>
      </c>
      <c r="B66" s="105"/>
      <c r="C66" s="106">
        <v>25</v>
      </c>
      <c r="D66" s="108"/>
      <c r="E66" s="108" t="s">
        <v>178</v>
      </c>
      <c r="F66" s="112">
        <f>F2</f>
        <v>0.04</v>
      </c>
      <c r="I66" s="104" t="s">
        <v>177</v>
      </c>
      <c r="J66" s="105"/>
      <c r="K66" s="106">
        <v>30</v>
      </c>
      <c r="L66" s="108"/>
      <c r="M66" s="108" t="s">
        <v>178</v>
      </c>
      <c r="N66" s="112">
        <f>N2</f>
        <v>0.04</v>
      </c>
    </row>
    <row r="67" spans="1:14" x14ac:dyDescent="0.2">
      <c r="A67" s="147"/>
      <c r="B67" s="148"/>
      <c r="C67" s="148"/>
      <c r="D67" s="148"/>
      <c r="E67" s="148"/>
      <c r="F67" s="149"/>
      <c r="I67" s="147"/>
      <c r="J67" s="148"/>
      <c r="K67" s="148"/>
      <c r="L67" s="148"/>
      <c r="M67" s="148"/>
      <c r="N67" s="149"/>
    </row>
    <row r="68" spans="1:14" x14ac:dyDescent="0.2">
      <c r="A68" s="116" t="s">
        <v>180</v>
      </c>
      <c r="B68" s="117" t="s">
        <v>181</v>
      </c>
      <c r="C68" s="117" t="s">
        <v>182</v>
      </c>
      <c r="D68" s="117" t="s">
        <v>183</v>
      </c>
      <c r="E68" s="117" t="s">
        <v>184</v>
      </c>
      <c r="F68" s="118" t="s">
        <v>185</v>
      </c>
      <c r="I68" s="116" t="s">
        <v>180</v>
      </c>
      <c r="J68" s="117" t="s">
        <v>181</v>
      </c>
      <c r="K68" s="117" t="s">
        <v>182</v>
      </c>
      <c r="L68" s="117" t="s">
        <v>183</v>
      </c>
      <c r="M68" s="117" t="s">
        <v>184</v>
      </c>
      <c r="N68" s="118" t="s">
        <v>185</v>
      </c>
    </row>
    <row r="69" spans="1:14" x14ac:dyDescent="0.2">
      <c r="A69" s="116" t="s">
        <v>187</v>
      </c>
      <c r="B69" s="117" t="s">
        <v>188</v>
      </c>
      <c r="C69" s="117" t="s">
        <v>189</v>
      </c>
      <c r="D69" s="117" t="s">
        <v>190</v>
      </c>
      <c r="E69" s="117" t="s">
        <v>189</v>
      </c>
      <c r="F69" s="118" t="s">
        <v>190</v>
      </c>
      <c r="I69" s="116" t="s">
        <v>187</v>
      </c>
      <c r="J69" s="117" t="s">
        <v>188</v>
      </c>
      <c r="K69" s="117" t="s">
        <v>189</v>
      </c>
      <c r="L69" s="117" t="s">
        <v>190</v>
      </c>
      <c r="M69" s="117" t="s">
        <v>189</v>
      </c>
      <c r="N69" s="118" t="s">
        <v>190</v>
      </c>
    </row>
    <row r="70" spans="1:14" x14ac:dyDescent="0.2">
      <c r="A70" s="120">
        <v>1</v>
      </c>
      <c r="B70" s="121">
        <v>1</v>
      </c>
      <c r="C70" s="122">
        <f>B70*$C$66/100</f>
        <v>0.25</v>
      </c>
      <c r="D70" s="123">
        <f>C70*100</f>
        <v>25</v>
      </c>
      <c r="E70" s="122">
        <f>B70*$F$2</f>
        <v>0.04</v>
      </c>
      <c r="F70" s="124">
        <f>SUM($E$70:E70)*100/$A70</f>
        <v>4</v>
      </c>
      <c r="I70" s="120">
        <v>1</v>
      </c>
      <c r="J70" s="121">
        <v>1</v>
      </c>
      <c r="K70" s="122">
        <f t="shared" ref="K70:K81" si="28">J70*$K$66/100</f>
        <v>0.3</v>
      </c>
      <c r="L70" s="123">
        <f>K70*100</f>
        <v>30</v>
      </c>
      <c r="M70" s="122">
        <f>J70*$F$2</f>
        <v>0.04</v>
      </c>
      <c r="N70" s="124">
        <f>SUM($M$70:M70)*100/$A70</f>
        <v>4</v>
      </c>
    </row>
    <row r="71" spans="1:14" x14ac:dyDescent="0.2">
      <c r="A71" s="120">
        <v>2</v>
      </c>
      <c r="B71" s="121">
        <f>B70-(B70*$C$66/100)</f>
        <v>0.75</v>
      </c>
      <c r="C71" s="122">
        <f t="shared" ref="C71:C81" si="29">B71*$C$66/100</f>
        <v>0.1875</v>
      </c>
      <c r="D71" s="123">
        <f>SUM($C$70:C71)*100/$A71</f>
        <v>21.875</v>
      </c>
      <c r="E71" s="122">
        <f t="shared" ref="E71:E81" si="30">B71*$F$2</f>
        <v>0.03</v>
      </c>
      <c r="F71" s="124">
        <f>SUM($E$70:E71)*100/$A71</f>
        <v>3.5000000000000004</v>
      </c>
      <c r="I71" s="120">
        <v>2</v>
      </c>
      <c r="J71" s="121">
        <f t="shared" ref="J71:J81" si="31">J70-(J70*$K$66/100)</f>
        <v>0.7</v>
      </c>
      <c r="K71" s="122">
        <f t="shared" si="28"/>
        <v>0.21</v>
      </c>
      <c r="L71" s="123">
        <f>SUM($K$70:K71)*100/$A71</f>
        <v>25.5</v>
      </c>
      <c r="M71" s="122">
        <f t="shared" ref="M71:M81" si="32">J71*$F$2</f>
        <v>2.7999999999999997E-2</v>
      </c>
      <c r="N71" s="124">
        <f>SUM($M$70:M71)*100/$A71</f>
        <v>3.4000000000000004</v>
      </c>
    </row>
    <row r="72" spans="1:14" x14ac:dyDescent="0.2">
      <c r="A72" s="120">
        <v>3</v>
      </c>
      <c r="B72" s="121">
        <f t="shared" ref="B72:B81" si="33">B71-(B71*$C$66/100)</f>
        <v>0.5625</v>
      </c>
      <c r="C72" s="122">
        <f t="shared" si="29"/>
        <v>0.140625</v>
      </c>
      <c r="D72" s="123">
        <f>SUM($C$70:C72)*100/$A72</f>
        <v>19.270833333333332</v>
      </c>
      <c r="E72" s="122">
        <f t="shared" si="30"/>
        <v>2.2499999999999999E-2</v>
      </c>
      <c r="F72" s="124">
        <f>SUM($E$70:E72)*100/$A72</f>
        <v>3.0833333333333335</v>
      </c>
      <c r="I72" s="120">
        <v>3</v>
      </c>
      <c r="J72" s="121">
        <f t="shared" si="31"/>
        <v>0.49</v>
      </c>
      <c r="K72" s="122">
        <f t="shared" si="28"/>
        <v>0.14699999999999999</v>
      </c>
      <c r="L72" s="123">
        <f>SUM($K$70:K72)*100/$A72</f>
        <v>21.900000000000002</v>
      </c>
      <c r="M72" s="122">
        <f t="shared" si="32"/>
        <v>1.9599999999999999E-2</v>
      </c>
      <c r="N72" s="124">
        <f>SUM($M$70:M72)*100/$A72</f>
        <v>2.9200000000000004</v>
      </c>
    </row>
    <row r="73" spans="1:14" x14ac:dyDescent="0.2">
      <c r="A73" s="120">
        <v>4</v>
      </c>
      <c r="B73" s="121">
        <f t="shared" si="33"/>
        <v>0.421875</v>
      </c>
      <c r="C73" s="122">
        <f t="shared" si="29"/>
        <v>0.10546875</v>
      </c>
      <c r="D73" s="123">
        <f>SUM($C$70:C73)*100/$A73</f>
        <v>17.08984375</v>
      </c>
      <c r="E73" s="122">
        <f t="shared" si="30"/>
        <v>1.6875000000000001E-2</v>
      </c>
      <c r="F73" s="124">
        <f>SUM($E$70:E73)*100/$A73</f>
        <v>2.734375</v>
      </c>
      <c r="I73" s="120">
        <v>4</v>
      </c>
      <c r="J73" s="121">
        <f t="shared" si="31"/>
        <v>0.34299999999999997</v>
      </c>
      <c r="K73" s="122">
        <f t="shared" si="28"/>
        <v>0.10289999999999999</v>
      </c>
      <c r="L73" s="123">
        <f>SUM($K$70:K73)*100/$A73</f>
        <v>18.997500000000002</v>
      </c>
      <c r="M73" s="122">
        <f t="shared" si="32"/>
        <v>1.372E-2</v>
      </c>
      <c r="N73" s="124">
        <f>SUM($M$70:M73)*100/$A73</f>
        <v>2.5330000000000004</v>
      </c>
    </row>
    <row r="74" spans="1:14" x14ac:dyDescent="0.2">
      <c r="A74" s="156">
        <v>5</v>
      </c>
      <c r="B74" s="121">
        <f t="shared" si="33"/>
        <v>0.31640625</v>
      </c>
      <c r="C74" s="122">
        <f t="shared" si="29"/>
        <v>7.91015625E-2</v>
      </c>
      <c r="D74" s="157">
        <f>SUM($C$70:C74)*100/$A74</f>
        <v>15.25390625</v>
      </c>
      <c r="E74" s="122">
        <f t="shared" si="30"/>
        <v>1.2656250000000001E-2</v>
      </c>
      <c r="F74" s="158">
        <f>SUM($E$70:E74)*100/$A74</f>
        <v>2.4406249999999998</v>
      </c>
      <c r="I74" s="120">
        <v>5</v>
      </c>
      <c r="J74" s="121">
        <f t="shared" si="31"/>
        <v>0.24009999999999998</v>
      </c>
      <c r="K74" s="122">
        <f t="shared" si="28"/>
        <v>7.2029999999999997E-2</v>
      </c>
      <c r="L74" s="123">
        <f>SUM($K$70:K74)*100/$A74</f>
        <v>16.638600000000004</v>
      </c>
      <c r="M74" s="122">
        <f t="shared" si="32"/>
        <v>9.6039999999999997E-3</v>
      </c>
      <c r="N74" s="124">
        <f>SUM($M$70:M74)*100/$A74</f>
        <v>2.2184800000000005</v>
      </c>
    </row>
    <row r="75" spans="1:14" x14ac:dyDescent="0.2">
      <c r="A75" s="120">
        <v>6</v>
      </c>
      <c r="B75" s="121">
        <f t="shared" si="33"/>
        <v>0.2373046875</v>
      </c>
      <c r="C75" s="122">
        <f t="shared" si="29"/>
        <v>5.9326171875E-2</v>
      </c>
      <c r="D75" s="123">
        <f>SUM($C$70:C75)*100/$A75</f>
        <v>13.700358072916666</v>
      </c>
      <c r="E75" s="122">
        <f t="shared" si="30"/>
        <v>9.4921875000000006E-3</v>
      </c>
      <c r="F75" s="124">
        <f>SUM($E$70:E75)*100/$A75</f>
        <v>2.1920572916666665</v>
      </c>
      <c r="I75" s="120">
        <v>6</v>
      </c>
      <c r="J75" s="121">
        <f t="shared" si="31"/>
        <v>0.16807</v>
      </c>
      <c r="K75" s="122">
        <f t="shared" si="28"/>
        <v>5.0420999999999994E-2</v>
      </c>
      <c r="L75" s="123">
        <f>SUM($K$70:K75)*100/$A75</f>
        <v>14.705850000000003</v>
      </c>
      <c r="M75" s="122">
        <f t="shared" si="32"/>
        <v>6.7228000000000001E-3</v>
      </c>
      <c r="N75" s="124">
        <f>SUM($M$70:M75)*100/$A75</f>
        <v>1.96078</v>
      </c>
    </row>
    <row r="76" spans="1:14" x14ac:dyDescent="0.2">
      <c r="A76" s="120">
        <v>7</v>
      </c>
      <c r="B76" s="121">
        <f t="shared" si="33"/>
        <v>0.177978515625</v>
      </c>
      <c r="C76" s="122">
        <f t="shared" si="29"/>
        <v>4.449462890625E-2</v>
      </c>
      <c r="D76" s="123">
        <f>SUM($C$70:C76)*100/$A76</f>
        <v>12.378801618303571</v>
      </c>
      <c r="E76" s="122">
        <f t="shared" si="30"/>
        <v>7.119140625E-3</v>
      </c>
      <c r="F76" s="124">
        <f>SUM($E$70:E76)*100/$A76</f>
        <v>1.9806082589285714</v>
      </c>
      <c r="I76" s="120">
        <v>7</v>
      </c>
      <c r="J76" s="121">
        <f t="shared" si="31"/>
        <v>0.117649</v>
      </c>
      <c r="K76" s="122">
        <f t="shared" si="28"/>
        <v>3.5294699999999998E-2</v>
      </c>
      <c r="L76" s="123">
        <f>SUM($K$70:K76)*100/$A76</f>
        <v>13.109224285714287</v>
      </c>
      <c r="M76" s="122">
        <f t="shared" si="32"/>
        <v>4.7059600000000004E-3</v>
      </c>
      <c r="N76" s="124">
        <f>SUM($M$70:M76)*100/$A76</f>
        <v>1.7478965714285715</v>
      </c>
    </row>
    <row r="77" spans="1:14" x14ac:dyDescent="0.2">
      <c r="A77" s="120">
        <v>8</v>
      </c>
      <c r="B77" s="121">
        <f t="shared" si="33"/>
        <v>0.13348388671875</v>
      </c>
      <c r="C77" s="122">
        <f t="shared" si="29"/>
        <v>3.33709716796875E-2</v>
      </c>
      <c r="D77" s="123">
        <f>SUM($C$70:C77)*100/$A77</f>
        <v>11.248588562011719</v>
      </c>
      <c r="E77" s="122">
        <f t="shared" si="30"/>
        <v>5.3393554687500002E-3</v>
      </c>
      <c r="F77" s="124">
        <f>SUM($E$70:E77)*100/$A77</f>
        <v>1.799774169921875</v>
      </c>
      <c r="I77" s="120">
        <v>8</v>
      </c>
      <c r="J77" s="121">
        <f t="shared" si="31"/>
        <v>8.2354300000000005E-2</v>
      </c>
      <c r="K77" s="122">
        <f t="shared" si="28"/>
        <v>2.4706290000000002E-2</v>
      </c>
      <c r="L77" s="123">
        <f>SUM($K$70:K77)*100/$A77</f>
        <v>11.779399875000001</v>
      </c>
      <c r="M77" s="122">
        <f t="shared" si="32"/>
        <v>3.2941720000000002E-3</v>
      </c>
      <c r="N77" s="124">
        <f>SUM($M$70:M77)*100/$A77</f>
        <v>1.5705866500000003</v>
      </c>
    </row>
    <row r="78" spans="1:14" x14ac:dyDescent="0.2">
      <c r="A78" s="120">
        <v>9</v>
      </c>
      <c r="B78" s="121">
        <f t="shared" si="33"/>
        <v>0.1001129150390625</v>
      </c>
      <c r="C78" s="122">
        <f t="shared" si="29"/>
        <v>2.5028228759765625E-2</v>
      </c>
      <c r="D78" s="123">
        <f>SUM($C$70:C78)*100/$A78</f>
        <v>10.276836819118923</v>
      </c>
      <c r="E78" s="122">
        <f t="shared" si="30"/>
        <v>4.0045166015625E-3</v>
      </c>
      <c r="F78" s="124">
        <f>SUM($E$70:E78)*100/$A78</f>
        <v>1.6442938910590277</v>
      </c>
      <c r="I78" s="120">
        <v>9</v>
      </c>
      <c r="J78" s="121">
        <f t="shared" si="31"/>
        <v>5.764801E-2</v>
      </c>
      <c r="K78" s="122">
        <f t="shared" si="28"/>
        <v>1.7294403E-2</v>
      </c>
      <c r="L78" s="123">
        <f>SUM($K$70:K78)*100/$A78</f>
        <v>10.662737700000001</v>
      </c>
      <c r="M78" s="122">
        <f t="shared" si="32"/>
        <v>2.3059204000000001E-3</v>
      </c>
      <c r="N78" s="124">
        <f>SUM($M$70:M78)*100/$A78</f>
        <v>1.4216983600000002</v>
      </c>
    </row>
    <row r="79" spans="1:14" x14ac:dyDescent="0.2">
      <c r="A79" s="120">
        <v>10</v>
      </c>
      <c r="B79" s="121">
        <f t="shared" si="33"/>
        <v>7.5084686279296875E-2</v>
      </c>
      <c r="C79" s="122">
        <f t="shared" si="29"/>
        <v>1.8771171569824219E-2</v>
      </c>
      <c r="D79" s="123">
        <f>SUM($C$70:C79)*100/$A79</f>
        <v>9.4368648529052734</v>
      </c>
      <c r="E79" s="122">
        <f t="shared" si="30"/>
        <v>3.0033874511718752E-3</v>
      </c>
      <c r="F79" s="124">
        <f>SUM($E$70:E79)*100/$A79</f>
        <v>1.5098983764648437</v>
      </c>
      <c r="I79" s="120">
        <v>10</v>
      </c>
      <c r="J79" s="121">
        <f t="shared" si="31"/>
        <v>4.0353607E-2</v>
      </c>
      <c r="K79" s="122">
        <f t="shared" si="28"/>
        <v>1.21060821E-2</v>
      </c>
      <c r="L79" s="123">
        <f>SUM($K$70:K79)*100/$A79</f>
        <v>9.7175247510000009</v>
      </c>
      <c r="M79" s="122">
        <f t="shared" si="32"/>
        <v>1.61414428E-3</v>
      </c>
      <c r="N79" s="124">
        <f>SUM($M$70:M79)*100/$A79</f>
        <v>1.2956699668000002</v>
      </c>
    </row>
    <row r="80" spans="1:14" x14ac:dyDescent="0.2">
      <c r="A80" s="120">
        <v>11</v>
      </c>
      <c r="B80" s="121">
        <f t="shared" si="33"/>
        <v>5.6313514709472656E-2</v>
      </c>
      <c r="C80" s="122">
        <f t="shared" si="29"/>
        <v>1.4078378677368164E-2</v>
      </c>
      <c r="D80" s="123">
        <f>SUM($C$70:C80)*100/$A80</f>
        <v>8.7069533087990507</v>
      </c>
      <c r="E80" s="122">
        <f t="shared" si="30"/>
        <v>2.2525405883789063E-3</v>
      </c>
      <c r="F80" s="124">
        <f>SUM($E$70:E80)*100/$A80</f>
        <v>1.3931125294078479</v>
      </c>
      <c r="I80" s="120">
        <v>11</v>
      </c>
      <c r="J80" s="121">
        <f t="shared" si="31"/>
        <v>2.8247524900000001E-2</v>
      </c>
      <c r="K80" s="122">
        <f t="shared" si="28"/>
        <v>8.4742574700000014E-3</v>
      </c>
      <c r="L80" s="123">
        <f>SUM($K$70:K80)*100/$A80</f>
        <v>8.9111521142727277</v>
      </c>
      <c r="M80" s="122">
        <f t="shared" si="32"/>
        <v>1.129900996E-3</v>
      </c>
      <c r="N80" s="124">
        <f>SUM($M$70:M80)*100/$A80</f>
        <v>1.1881536152363639</v>
      </c>
    </row>
    <row r="81" spans="1:14" ht="13.5" thickBot="1" x14ac:dyDescent="0.25">
      <c r="A81" s="137">
        <v>12</v>
      </c>
      <c r="B81" s="133">
        <f t="shared" si="33"/>
        <v>4.2235136032104492E-2</v>
      </c>
      <c r="C81" s="134">
        <f t="shared" si="29"/>
        <v>1.0558784008026123E-2</v>
      </c>
      <c r="D81" s="154">
        <f>SUM($C$70:C81)*100/$A81</f>
        <v>8.0693637331326808</v>
      </c>
      <c r="E81" s="134">
        <f t="shared" si="30"/>
        <v>1.6894054412841797E-3</v>
      </c>
      <c r="F81" s="155">
        <f>SUM($E$70:E81)*100/$A81</f>
        <v>1.2910981973012288</v>
      </c>
      <c r="I81" s="137">
        <v>12</v>
      </c>
      <c r="J81" s="133">
        <f t="shared" si="31"/>
        <v>1.9773267429999998E-2</v>
      </c>
      <c r="K81" s="134">
        <f t="shared" si="28"/>
        <v>5.9319802289999994E-3</v>
      </c>
      <c r="L81" s="154">
        <f>SUM($K$70:K81)*100/$A81</f>
        <v>8.2179892733250011</v>
      </c>
      <c r="M81" s="134">
        <f t="shared" si="32"/>
        <v>7.909306971999999E-4</v>
      </c>
      <c r="N81" s="155">
        <f>SUM($M$70:M81)*100/$A81</f>
        <v>1.0957319031100001</v>
      </c>
    </row>
    <row r="83" spans="1:14" ht="15.75" thickBot="1" x14ac:dyDescent="0.3">
      <c r="A83" s="373" t="s">
        <v>194</v>
      </c>
      <c r="B83" s="373"/>
      <c r="C83" s="373"/>
      <c r="D83" s="373"/>
    </row>
    <row r="84" spans="1:14" ht="14.45" customHeight="1" thickBot="1" x14ac:dyDescent="0.3">
      <c r="A84" s="374" t="s">
        <v>195</v>
      </c>
      <c r="B84" s="376" t="s">
        <v>196</v>
      </c>
      <c r="C84" s="378" t="s">
        <v>197</v>
      </c>
      <c r="D84" s="379"/>
      <c r="E84" s="159" t="s">
        <v>198</v>
      </c>
      <c r="F84" s="160">
        <v>0.7</v>
      </c>
      <c r="G84" s="102" t="s">
        <v>199</v>
      </c>
    </row>
    <row r="85" spans="1:14" ht="15.75" thickBot="1" x14ac:dyDescent="0.3">
      <c r="A85" s="375"/>
      <c r="B85" s="377"/>
      <c r="C85" s="161" t="s">
        <v>200</v>
      </c>
      <c r="D85" s="162" t="s">
        <v>201</v>
      </c>
      <c r="E85" s="159" t="s">
        <v>202</v>
      </c>
      <c r="F85" s="160">
        <v>0.3</v>
      </c>
      <c r="G85" s="102" t="s">
        <v>199</v>
      </c>
      <c r="I85" s="104" t="s">
        <v>177</v>
      </c>
      <c r="J85" s="105"/>
      <c r="K85" s="106">
        <v>7</v>
      </c>
      <c r="L85" s="107"/>
      <c r="M85" s="108" t="s">
        <v>178</v>
      </c>
      <c r="N85" s="112">
        <f>F2</f>
        <v>0.04</v>
      </c>
    </row>
    <row r="86" spans="1:14" ht="15" x14ac:dyDescent="0.25">
      <c r="A86" s="369" t="s">
        <v>203</v>
      </c>
      <c r="B86" s="163">
        <v>0.25</v>
      </c>
      <c r="C86" s="164">
        <f>(D74+F74+F84+F85)/100</f>
        <v>0.18694531250000002</v>
      </c>
      <c r="D86" s="165">
        <f>(D74+F74+F85)/100</f>
        <v>0.17994531250000001</v>
      </c>
      <c r="E86" s="159" t="s">
        <v>204</v>
      </c>
      <c r="F86" s="166" t="s">
        <v>205</v>
      </c>
      <c r="I86" s="113"/>
      <c r="J86" s="114"/>
      <c r="K86" s="114"/>
      <c r="L86" s="114"/>
      <c r="M86" s="114"/>
      <c r="N86" s="115"/>
    </row>
    <row r="87" spans="1:14" ht="15.75" thickBot="1" x14ac:dyDescent="0.3">
      <c r="A87" s="370"/>
      <c r="B87" s="167">
        <v>0.2</v>
      </c>
      <c r="C87" s="168">
        <f>(D54+F54+F84+F85)/100</f>
        <v>0.1713568</v>
      </c>
      <c r="D87" s="169">
        <f>(D54+F54+F85)/100</f>
        <v>0.16435680000000003</v>
      </c>
      <c r="I87" s="116" t="s">
        <v>180</v>
      </c>
      <c r="J87" s="117" t="s">
        <v>181</v>
      </c>
      <c r="K87" s="117" t="s">
        <v>182</v>
      </c>
      <c r="L87" s="117" t="s">
        <v>183</v>
      </c>
      <c r="M87" s="117" t="s">
        <v>184</v>
      </c>
      <c r="N87" s="118" t="s">
        <v>185</v>
      </c>
    </row>
    <row r="88" spans="1:14" ht="15" x14ac:dyDescent="0.25">
      <c r="A88" s="369" t="s">
        <v>206</v>
      </c>
      <c r="B88" s="163">
        <v>0.2</v>
      </c>
      <c r="C88" s="164">
        <f>(D56+F56+F84+F85)/100</f>
        <v>0.1454773942857143</v>
      </c>
      <c r="D88" s="165">
        <f>(D56+F56+F85)/100</f>
        <v>0.13847739428571432</v>
      </c>
      <c r="I88" s="116" t="s">
        <v>187</v>
      </c>
      <c r="J88" s="117" t="s">
        <v>188</v>
      </c>
      <c r="K88" s="117" t="s">
        <v>189</v>
      </c>
      <c r="L88" s="117" t="s">
        <v>190</v>
      </c>
      <c r="M88" s="117" t="s">
        <v>189</v>
      </c>
      <c r="N88" s="118" t="s">
        <v>190</v>
      </c>
    </row>
    <row r="89" spans="1:14" ht="15.75" thickBot="1" x14ac:dyDescent="0.3">
      <c r="A89" s="370"/>
      <c r="B89" s="167">
        <v>0.15</v>
      </c>
      <c r="C89" s="168">
        <f>(D36+F36+F84+F85)/100</f>
        <v>0.13294319354910711</v>
      </c>
      <c r="D89" s="169">
        <f>(D36+F36+F85)/100</f>
        <v>0.12594319354910713</v>
      </c>
      <c r="I89" s="120">
        <v>1</v>
      </c>
      <c r="J89" s="121">
        <v>1</v>
      </c>
      <c r="K89" s="122">
        <f t="shared" ref="K89:K103" si="34">J89*$K$85/100</f>
        <v>7.0000000000000007E-2</v>
      </c>
      <c r="L89" s="123">
        <f>K89*100</f>
        <v>7.0000000000000009</v>
      </c>
      <c r="M89" s="122">
        <f>J89*$N$2</f>
        <v>0.04</v>
      </c>
      <c r="N89" s="124">
        <f>SUM($M$89:M89)*100/$I89</f>
        <v>4</v>
      </c>
    </row>
    <row r="90" spans="1:14" ht="15" x14ac:dyDescent="0.25">
      <c r="A90" s="369" t="s">
        <v>207</v>
      </c>
      <c r="B90" s="163">
        <v>0.15</v>
      </c>
      <c r="C90" s="164">
        <f>(D37+F37+F84+F85)/100</f>
        <v>0.12518900020214843</v>
      </c>
      <c r="D90" s="165">
        <f>(D37+F37+F85)/100</f>
        <v>0.11818900020214844</v>
      </c>
      <c r="I90" s="120">
        <v>2</v>
      </c>
      <c r="J90" s="121">
        <f>J89-(J89*$K$2/100)</f>
        <v>0.91</v>
      </c>
      <c r="K90" s="122">
        <f t="shared" si="34"/>
        <v>6.3700000000000007E-2</v>
      </c>
      <c r="L90" s="123">
        <f>SUM($K$89:K90)*100/I90</f>
        <v>6.6850000000000005</v>
      </c>
      <c r="M90" s="122">
        <f t="shared" ref="M90:M103" si="35">J90*$N$2</f>
        <v>3.6400000000000002E-2</v>
      </c>
      <c r="N90" s="124">
        <f>SUM($M$89:M90)*100/$I90</f>
        <v>3.82</v>
      </c>
    </row>
    <row r="91" spans="1:14" ht="15.75" thickBot="1" x14ac:dyDescent="0.3">
      <c r="A91" s="370"/>
      <c r="B91" s="167">
        <v>0.12</v>
      </c>
      <c r="C91" s="170">
        <f>(L57+N57+F84+F85)/100</f>
        <v>0.11672757919907842</v>
      </c>
      <c r="D91" s="169"/>
      <c r="I91" s="120">
        <v>3</v>
      </c>
      <c r="J91" s="121">
        <f t="shared" ref="J91:J103" si="36">J90-(J90*$K$2/100)</f>
        <v>0.82810000000000006</v>
      </c>
      <c r="K91" s="122">
        <f t="shared" si="34"/>
        <v>5.7967000000000005E-2</v>
      </c>
      <c r="L91" s="123">
        <f>SUM($K$89:K91)*100/$I91</f>
        <v>6.3889000000000005</v>
      </c>
      <c r="M91" s="122">
        <f t="shared" si="35"/>
        <v>3.3124000000000001E-2</v>
      </c>
      <c r="N91" s="124">
        <f>SUM($M$89:M91)*100/$I91</f>
        <v>3.6507999999999998</v>
      </c>
    </row>
    <row r="92" spans="1:14" ht="15" x14ac:dyDescent="0.25">
      <c r="A92" s="369" t="s">
        <v>208</v>
      </c>
      <c r="B92" s="163">
        <v>0.15</v>
      </c>
      <c r="C92" s="164">
        <f>(D39+F39+F84+F85)/100</f>
        <v>0.11172924211684179</v>
      </c>
      <c r="D92" s="165">
        <f>(D39+F39+F85)/100</f>
        <v>0.1047292421168418</v>
      </c>
      <c r="I92" s="120">
        <v>4</v>
      </c>
      <c r="J92" s="121">
        <f t="shared" si="36"/>
        <v>0.75357099999999999</v>
      </c>
      <c r="K92" s="122">
        <f t="shared" si="34"/>
        <v>5.274997E-2</v>
      </c>
      <c r="L92" s="123">
        <f>SUM($K$89:K92)*100/$I92</f>
        <v>6.1104242500000012</v>
      </c>
      <c r="M92" s="122">
        <f t="shared" si="35"/>
        <v>3.0142840000000001E-2</v>
      </c>
      <c r="N92" s="124">
        <f>SUM($M$89:M92)*100/$I92</f>
        <v>3.4916709999999997</v>
      </c>
    </row>
    <row r="93" spans="1:14" ht="15" x14ac:dyDescent="0.25">
      <c r="A93" s="371"/>
      <c r="B93" s="171">
        <v>0.12</v>
      </c>
      <c r="C93" s="172">
        <f>(L59+N59+F84+F85)/100</f>
        <v>0.10619986986541306</v>
      </c>
      <c r="D93" s="173">
        <f>(L59+N59+F85)/100</f>
        <v>9.9199869865413071E-2</v>
      </c>
      <c r="I93" s="120">
        <v>5</v>
      </c>
      <c r="J93" s="121">
        <f t="shared" si="36"/>
        <v>0.68574961000000001</v>
      </c>
      <c r="K93" s="122">
        <f t="shared" si="34"/>
        <v>4.80024727E-2</v>
      </c>
      <c r="L93" s="123">
        <f>SUM($K$89:K93)*100/$I93</f>
        <v>5.8483888540000013</v>
      </c>
      <c r="M93" s="122">
        <f t="shared" si="35"/>
        <v>2.7429984399999999E-2</v>
      </c>
      <c r="N93" s="124">
        <f>SUM($M$89:M93)*100/$I93</f>
        <v>3.3419364879999995</v>
      </c>
    </row>
    <row r="94" spans="1:14" ht="15" x14ac:dyDescent="0.25">
      <c r="A94" s="371"/>
      <c r="B94" s="171">
        <v>0.11</v>
      </c>
      <c r="C94" s="172">
        <f>(L39+N39+F84+F85)/100</f>
        <v>0.10384310918640977</v>
      </c>
      <c r="D94" s="173"/>
      <c r="I94" s="120">
        <v>6</v>
      </c>
      <c r="J94" s="121">
        <f t="shared" si="36"/>
        <v>0.62403214510000005</v>
      </c>
      <c r="K94" s="122">
        <f t="shared" si="34"/>
        <v>4.3682250157000002E-2</v>
      </c>
      <c r="L94" s="123">
        <f>SUM($K$89:K94)*100/$I94</f>
        <v>5.6016948809500002</v>
      </c>
      <c r="M94" s="122">
        <f t="shared" si="35"/>
        <v>2.4961285804000002E-2</v>
      </c>
      <c r="N94" s="124">
        <f>SUM($M$89:M94)*100/$I94</f>
        <v>3.2009685033999999</v>
      </c>
    </row>
    <row r="95" spans="1:14" ht="15.75" thickBot="1" x14ac:dyDescent="0.3">
      <c r="A95" s="370"/>
      <c r="B95" s="167">
        <v>0.1</v>
      </c>
      <c r="C95" s="168">
        <f>(D15+F15+F84+F85)/100</f>
        <v>0.101185018386</v>
      </c>
      <c r="D95" s="169">
        <f>(D15+F15+F85)/100</f>
        <v>9.4185018386000005E-2</v>
      </c>
      <c r="I95" s="120">
        <v>7</v>
      </c>
      <c r="J95" s="121">
        <f t="shared" si="36"/>
        <v>0.56786925204100003</v>
      </c>
      <c r="K95" s="122">
        <f t="shared" si="34"/>
        <v>3.9750847642869999E-2</v>
      </c>
      <c r="L95" s="123">
        <f>SUM($K$89:K95)*100/$I95</f>
        <v>5.3693220071410011</v>
      </c>
      <c r="M95" s="122">
        <f t="shared" si="35"/>
        <v>2.2714770081640002E-2</v>
      </c>
      <c r="N95" s="124">
        <f>SUM($M$89:M95)*100/$I95</f>
        <v>3.068184004080571</v>
      </c>
    </row>
    <row r="96" spans="1:14" ht="15.75" thickBot="1" x14ac:dyDescent="0.3">
      <c r="A96" s="174" t="s">
        <v>209</v>
      </c>
      <c r="B96" s="175">
        <v>0.1</v>
      </c>
      <c r="C96" s="176">
        <f>(D17+F17+F84+F85)/100</f>
        <v>9.3716554077216671E-2</v>
      </c>
      <c r="D96" s="177">
        <f>(D17+F17+F85)/100</f>
        <v>8.6716554077216679E-2</v>
      </c>
      <c r="I96" s="120">
        <v>8</v>
      </c>
      <c r="J96" s="121">
        <f t="shared" si="36"/>
        <v>0.51676101935731</v>
      </c>
      <c r="K96" s="122">
        <f t="shared" si="34"/>
        <v>3.61732713550117E-2</v>
      </c>
      <c r="L96" s="123">
        <f>SUM($K$89:K96)*100/$I96</f>
        <v>5.1503226481860214</v>
      </c>
      <c r="M96" s="122">
        <f t="shared" si="35"/>
        <v>2.0670440774292399E-2</v>
      </c>
      <c r="N96" s="124">
        <f>SUM($M$89:M96)*100/$I96</f>
        <v>2.9430415132491548</v>
      </c>
    </row>
    <row r="97" spans="1:14" ht="15.75" thickBot="1" x14ac:dyDescent="0.3">
      <c r="A97" s="174" t="s">
        <v>210</v>
      </c>
      <c r="B97" s="175">
        <v>0.09</v>
      </c>
      <c r="C97" s="176">
        <f>(L19+N19+F84+F85)/100</f>
        <v>8.5622655836081918E-2</v>
      </c>
      <c r="D97" s="177"/>
      <c r="I97" s="120">
        <v>9</v>
      </c>
      <c r="J97" s="121">
        <f t="shared" si="36"/>
        <v>0.47025252761515213</v>
      </c>
      <c r="K97" s="122">
        <f t="shared" si="34"/>
        <v>3.2917676933060649E-2</v>
      </c>
      <c r="L97" s="123">
        <f>SUM($K$89:K97)*100/$I97</f>
        <v>4.9438165420882481</v>
      </c>
      <c r="M97" s="122">
        <f t="shared" si="35"/>
        <v>1.8810101104606087E-2</v>
      </c>
      <c r="N97" s="124">
        <f>SUM($M$89:M97)*100/$I97</f>
        <v>2.8250380240504271</v>
      </c>
    </row>
    <row r="98" spans="1:14" ht="15.75" thickBot="1" x14ac:dyDescent="0.3">
      <c r="A98" s="174" t="s">
        <v>211</v>
      </c>
      <c r="B98" s="175">
        <v>0.1</v>
      </c>
      <c r="C98" s="176">
        <f>(D20+F20+F84+F85)/100</f>
        <v>8.4116827671166086E-2</v>
      </c>
      <c r="D98" s="177">
        <f>(D20+F20+F85)/100</f>
        <v>7.7116827671166094E-2</v>
      </c>
      <c r="E98" s="178"/>
      <c r="I98" s="120">
        <v>10</v>
      </c>
      <c r="J98" s="121">
        <f t="shared" si="36"/>
        <v>0.42792980012978843</v>
      </c>
      <c r="K98" s="122">
        <f t="shared" si="34"/>
        <v>2.995508600908519E-2</v>
      </c>
      <c r="L98" s="123">
        <f>SUM($K$89:K98)*100/$I98</f>
        <v>4.7489857479702753</v>
      </c>
      <c r="M98" s="122">
        <f t="shared" si="35"/>
        <v>1.7117192005191538E-2</v>
      </c>
      <c r="N98" s="124">
        <f>SUM($M$89:M98)*100/$I98</f>
        <v>2.7137061416972998</v>
      </c>
    </row>
    <row r="99" spans="1:14" x14ac:dyDescent="0.2">
      <c r="B99" s="179"/>
      <c r="I99" s="120">
        <v>11</v>
      </c>
      <c r="J99" s="121">
        <f t="shared" si="36"/>
        <v>0.3894161181181075</v>
      </c>
      <c r="K99" s="122">
        <f t="shared" si="34"/>
        <v>2.7259128268267527E-2</v>
      </c>
      <c r="L99" s="123">
        <f>SUM($K$89:K99)*100/$I99</f>
        <v>4.5650700278663185</v>
      </c>
      <c r="M99" s="122">
        <f t="shared" si="35"/>
        <v>1.55766447247243E-2</v>
      </c>
      <c r="N99" s="124">
        <f>SUM($M$89:M99)*100/$I99</f>
        <v>2.6086114444950388</v>
      </c>
    </row>
    <row r="100" spans="1:14" x14ac:dyDescent="0.2">
      <c r="A100" s="372" t="s">
        <v>212</v>
      </c>
      <c r="B100" s="372"/>
      <c r="C100" s="372"/>
      <c r="D100" s="372"/>
      <c r="F100" s="180" t="s">
        <v>213</v>
      </c>
      <c r="I100" s="120">
        <v>12</v>
      </c>
      <c r="J100" s="121">
        <f t="shared" si="36"/>
        <v>0.35436866748747781</v>
      </c>
      <c r="K100" s="122">
        <f t="shared" si="34"/>
        <v>2.4805806724123448E-2</v>
      </c>
      <c r="L100" s="123">
        <f>SUM($K$89:K100)*100/$I100</f>
        <v>4.3913625815784876</v>
      </c>
      <c r="M100" s="122">
        <f t="shared" si="35"/>
        <v>1.4174746699499113E-2</v>
      </c>
      <c r="N100" s="124">
        <f>SUM($M$89:M100)*100/$I100</f>
        <v>2.5093500466162784</v>
      </c>
    </row>
    <row r="101" spans="1:14" x14ac:dyDescent="0.2">
      <c r="A101" s="372"/>
      <c r="B101" s="372"/>
      <c r="C101" s="372"/>
      <c r="D101" s="372"/>
      <c r="F101" s="180" t="s">
        <v>214</v>
      </c>
      <c r="I101" s="120">
        <v>13</v>
      </c>
      <c r="J101" s="121">
        <f t="shared" si="36"/>
        <v>0.32247548741360482</v>
      </c>
      <c r="K101" s="122">
        <f t="shared" si="34"/>
        <v>2.2573284118952337E-2</v>
      </c>
      <c r="L101" s="123">
        <f>SUM($K$89:K101)*100/$I101</f>
        <v>4.2272061069874676</v>
      </c>
      <c r="M101" s="122">
        <f t="shared" si="35"/>
        <v>1.2899019496544192E-2</v>
      </c>
      <c r="N101" s="124">
        <f>SUM($M$89:M101)*100/$I101</f>
        <v>2.4155463468499816</v>
      </c>
    </row>
    <row r="102" spans="1:14" ht="15" x14ac:dyDescent="0.25">
      <c r="A102" s="372"/>
      <c r="B102" s="372"/>
      <c r="C102" s="372"/>
      <c r="D102" s="372"/>
      <c r="I102" s="181">
        <v>14</v>
      </c>
      <c r="J102" s="121">
        <f t="shared" si="36"/>
        <v>0.29345269354638037</v>
      </c>
      <c r="K102" s="122">
        <f t="shared" si="34"/>
        <v>2.0541688548246624E-2</v>
      </c>
      <c r="L102" s="182">
        <f>SUM($K$89:K102)*100/$I102</f>
        <v>4.0719891604044109</v>
      </c>
      <c r="M102" s="122">
        <f t="shared" si="35"/>
        <v>1.1738107741855216E-2</v>
      </c>
      <c r="N102" s="183">
        <f>SUM($M$89:M102)*100/$I102</f>
        <v>2.3268509488025204</v>
      </c>
    </row>
    <row r="103" spans="1:14" ht="13.5" thickBot="1" x14ac:dyDescent="0.25">
      <c r="A103" s="372"/>
      <c r="B103" s="372"/>
      <c r="C103" s="372"/>
      <c r="D103" s="372"/>
      <c r="I103" s="184">
        <v>15</v>
      </c>
      <c r="J103" s="185">
        <f t="shared" si="36"/>
        <v>0.26704195112720613</v>
      </c>
      <c r="K103" s="186">
        <f t="shared" si="34"/>
        <v>1.8692936578904428E-2</v>
      </c>
      <c r="L103" s="157">
        <f>SUM($K$89:K103)*100/$I103</f>
        <v>3.9251427935701466</v>
      </c>
      <c r="M103" s="186">
        <f t="shared" si="35"/>
        <v>1.0681678045088246E-2</v>
      </c>
      <c r="N103" s="158">
        <f>SUM($M$89:M103)*100/$I103</f>
        <v>2.2429387391829407</v>
      </c>
    </row>
    <row r="104" spans="1:14" x14ac:dyDescent="0.2">
      <c r="B104" s="179"/>
    </row>
    <row r="105" spans="1:14" x14ac:dyDescent="0.2">
      <c r="B105" s="179"/>
    </row>
  </sheetData>
  <sheetProtection algorithmName="SHA-512" hashValue="BJG7TFwTf+b7lYloJDuDZkwLEcrcP5WjdgNLkKonDkrvmXKua1V6KhrLVyRL8RZ3HBDiROGHsQfKsAOIH246rg==" saltValue="PwmDn/UfXNDjwxFEEdUNlg==" spinCount="100000" sheet="1" objects="1" scenarios="1"/>
  <mergeCells count="9">
    <mergeCell ref="A90:A91"/>
    <mergeCell ref="A92:A95"/>
    <mergeCell ref="A100:D103"/>
    <mergeCell ref="A83:D83"/>
    <mergeCell ref="A84:A85"/>
    <mergeCell ref="B84:B85"/>
    <mergeCell ref="C84:D84"/>
    <mergeCell ref="A86:A87"/>
    <mergeCell ref="A88:A89"/>
  </mergeCells>
  <printOptions horizontalCentered="1" verticalCentered="1"/>
  <pageMargins left="0.39370078740157483" right="0.39370078740157483" top="0.39370078740157483" bottom="0.39370078740157483" header="0.39370078740157483" footer="0.39370078740157483"/>
  <pageSetup paperSize="9" fitToHeight="2" orientation="portrait" horizontalDpi="4294967292" r:id="rId1"/>
  <headerFooter alignWithMargins="0"/>
  <rowBreaks count="1" manualBreakCount="1">
    <brk id="4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250A3-4294-40C9-98BD-4ED34AFBB05D}">
  <sheetPr>
    <pageSetUpPr fitToPage="1"/>
  </sheetPr>
  <dimension ref="A1:U69"/>
  <sheetViews>
    <sheetView view="pageBreakPreview" zoomScale="130" zoomScaleNormal="120" zoomScaleSheetLayoutView="130" workbookViewId="0">
      <selection activeCell="J41" sqref="J41"/>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91.28515625" customWidth="1"/>
  </cols>
  <sheetData>
    <row r="1" spans="1:15" ht="16.899999999999999" customHeight="1" thickBot="1" x14ac:dyDescent="0.4">
      <c r="A1" s="208"/>
      <c r="B1" s="208"/>
      <c r="C1" s="208"/>
      <c r="D1" s="208"/>
      <c r="E1" s="208"/>
      <c r="F1" s="208"/>
      <c r="G1" s="208"/>
      <c r="H1" s="208"/>
      <c r="I1" s="208"/>
      <c r="J1" s="208"/>
      <c r="K1" s="208"/>
      <c r="L1" s="1"/>
    </row>
    <row r="2" spans="1:15" ht="24" customHeight="1" thickBot="1" x14ac:dyDescent="0.4">
      <c r="A2" s="1"/>
      <c r="B2" s="209"/>
      <c r="C2" s="209"/>
      <c r="D2" s="392" t="s">
        <v>253</v>
      </c>
      <c r="E2" s="392"/>
      <c r="F2" s="392"/>
      <c r="G2" s="392"/>
      <c r="H2" s="392"/>
      <c r="I2" s="209"/>
      <c r="J2" s="209"/>
      <c r="K2" s="209"/>
      <c r="L2" s="210"/>
      <c r="N2" s="211"/>
      <c r="O2" s="212"/>
    </row>
    <row r="3" spans="1:15" ht="24.6" customHeight="1" x14ac:dyDescent="0.25">
      <c r="A3" s="1"/>
      <c r="B3" s="1"/>
      <c r="C3" s="1"/>
      <c r="D3" s="393" t="s">
        <v>254</v>
      </c>
      <c r="E3" s="393"/>
      <c r="F3" s="393"/>
      <c r="G3" s="393"/>
      <c r="H3" s="393"/>
      <c r="I3" s="1"/>
      <c r="J3" s="1"/>
      <c r="K3" s="1"/>
      <c r="L3" s="213"/>
    </row>
    <row r="4" spans="1:15" ht="14.45" hidden="1" customHeight="1" x14ac:dyDescent="0.35">
      <c r="A4" s="1"/>
      <c r="B4" s="1"/>
      <c r="C4" s="1"/>
      <c r="D4" s="214"/>
      <c r="E4" s="214"/>
      <c r="F4" s="214"/>
      <c r="G4" s="1"/>
      <c r="H4" s="1"/>
      <c r="I4" s="1"/>
      <c r="J4" s="1"/>
      <c r="K4" s="1"/>
      <c r="L4" s="1"/>
    </row>
    <row r="5" spans="1:15" ht="21" customHeight="1" x14ac:dyDescent="0.25">
      <c r="A5" s="1"/>
      <c r="B5" s="1"/>
      <c r="C5" s="1"/>
      <c r="D5" s="1"/>
      <c r="E5" s="1"/>
      <c r="F5" s="1"/>
      <c r="G5" s="1"/>
      <c r="H5" s="1"/>
      <c r="I5" s="1"/>
      <c r="J5" s="1"/>
      <c r="K5" s="1"/>
      <c r="L5" s="1"/>
    </row>
    <row r="6" spans="1:15" ht="22.5" x14ac:dyDescent="0.45">
      <c r="A6" s="394" t="s">
        <v>255</v>
      </c>
      <c r="B6" s="394"/>
      <c r="C6" s="394"/>
      <c r="D6" s="394"/>
      <c r="E6" s="394"/>
      <c r="F6" s="394"/>
      <c r="G6" s="394"/>
      <c r="H6" s="394"/>
      <c r="I6" s="394"/>
      <c r="J6" s="394"/>
      <c r="K6" s="395">
        <v>2023</v>
      </c>
      <c r="L6" s="395"/>
    </row>
    <row r="7" spans="1:15" x14ac:dyDescent="0.25">
      <c r="A7" s="1"/>
      <c r="B7" s="1"/>
      <c r="C7" s="1"/>
      <c r="D7" s="1"/>
      <c r="E7" s="1"/>
      <c r="F7" s="1"/>
      <c r="G7" s="1"/>
      <c r="H7" s="1"/>
      <c r="I7" s="1"/>
      <c r="J7" s="1"/>
      <c r="K7" s="1"/>
      <c r="L7" s="1"/>
    </row>
    <row r="8" spans="1:15" ht="150.6" customHeight="1" x14ac:dyDescent="0.25">
      <c r="A8" s="1"/>
      <c r="B8" s="1"/>
      <c r="C8" s="1"/>
      <c r="D8" s="1"/>
      <c r="E8" s="1"/>
      <c r="F8" s="1"/>
      <c r="G8" s="1"/>
      <c r="H8" s="1"/>
      <c r="I8" s="1"/>
      <c r="J8" s="1"/>
      <c r="K8" s="1"/>
      <c r="L8" s="1"/>
    </row>
    <row r="9" spans="1:15" ht="18.600000000000001" customHeight="1" x14ac:dyDescent="0.25">
      <c r="A9" s="396" t="s">
        <v>256</v>
      </c>
      <c r="B9" s="396"/>
      <c r="C9" s="396"/>
      <c r="D9" s="396"/>
      <c r="E9" s="396"/>
      <c r="F9" s="396"/>
      <c r="G9" s="396"/>
      <c r="H9" s="396"/>
      <c r="I9" s="396"/>
      <c r="J9" s="396"/>
      <c r="K9" s="396"/>
      <c r="L9" s="396"/>
    </row>
    <row r="10" spans="1:15" ht="1.9" customHeight="1" thickBot="1" x14ac:dyDescent="0.3">
      <c r="A10" s="1"/>
      <c r="B10" s="1"/>
      <c r="C10" s="1"/>
      <c r="D10" s="1"/>
      <c r="E10" s="1"/>
      <c r="F10" s="1"/>
      <c r="G10" s="1"/>
      <c r="H10" s="1"/>
      <c r="I10" s="1"/>
      <c r="J10" s="1"/>
      <c r="K10" s="1"/>
      <c r="L10" s="1"/>
    </row>
    <row r="11" spans="1:15" ht="15" customHeight="1" x14ac:dyDescent="0.25">
      <c r="A11" s="380" t="s">
        <v>257</v>
      </c>
      <c r="B11" s="382" t="s">
        <v>258</v>
      </c>
      <c r="C11" s="384" t="s">
        <v>259</v>
      </c>
      <c r="D11" s="385"/>
      <c r="E11" s="386"/>
      <c r="F11" s="387" t="s">
        <v>260</v>
      </c>
      <c r="G11" s="1"/>
      <c r="H11" s="389" t="s">
        <v>261</v>
      </c>
      <c r="I11" s="390"/>
      <c r="J11" s="391"/>
      <c r="K11" s="1"/>
      <c r="L11" s="1"/>
    </row>
    <row r="12" spans="1:15" ht="15" customHeight="1" thickBot="1" x14ac:dyDescent="0.3">
      <c r="A12" s="381"/>
      <c r="B12" s="383"/>
      <c r="C12" s="215">
        <v>500</v>
      </c>
      <c r="D12" s="216">
        <v>700</v>
      </c>
      <c r="E12" s="217">
        <v>900</v>
      </c>
      <c r="F12" s="388"/>
      <c r="G12" s="1"/>
      <c r="H12" s="218" t="s">
        <v>262</v>
      </c>
      <c r="I12" s="219" t="s">
        <v>263</v>
      </c>
      <c r="J12" s="220" t="s">
        <v>264</v>
      </c>
      <c r="K12" s="1"/>
      <c r="L12" s="1"/>
    </row>
    <row r="13" spans="1:15" ht="18" customHeight="1" x14ac:dyDescent="0.25">
      <c r="A13" s="221">
        <v>60</v>
      </c>
      <c r="B13" s="222">
        <v>39030</v>
      </c>
      <c r="C13" s="223">
        <v>8.6999999999999993</v>
      </c>
      <c r="D13" s="224">
        <v>7.8</v>
      </c>
      <c r="E13" s="225">
        <v>7.1</v>
      </c>
      <c r="F13" s="226">
        <v>2</v>
      </c>
      <c r="G13" s="1"/>
      <c r="H13" s="227">
        <f>A13*0.22*0.2</f>
        <v>2.64</v>
      </c>
      <c r="I13" s="228">
        <f>A13*0.22*0.35</f>
        <v>4.6199999999999992</v>
      </c>
      <c r="J13" s="229">
        <f>A13*0.22*0.65</f>
        <v>8.58</v>
      </c>
      <c r="K13" s="1"/>
      <c r="L13" s="1"/>
    </row>
    <row r="14" spans="1:15" ht="18" customHeight="1" x14ac:dyDescent="0.25">
      <c r="A14" s="230">
        <v>70</v>
      </c>
      <c r="B14" s="231">
        <v>42830</v>
      </c>
      <c r="C14" s="232">
        <v>9.5</v>
      </c>
      <c r="D14" s="233">
        <v>8.5</v>
      </c>
      <c r="E14" s="234">
        <v>7.7</v>
      </c>
      <c r="F14" s="235">
        <v>2.1</v>
      </c>
      <c r="G14" s="1"/>
      <c r="H14" s="236">
        <f>A14*0.22*0.2</f>
        <v>3.08</v>
      </c>
      <c r="I14" s="237">
        <f>A14*0.22*0.35</f>
        <v>5.39</v>
      </c>
      <c r="J14" s="238">
        <f>A14*0.22*0.65</f>
        <v>10.01</v>
      </c>
      <c r="K14" s="1"/>
      <c r="L14" s="1"/>
    </row>
    <row r="15" spans="1:15" ht="18" customHeight="1" x14ac:dyDescent="0.25">
      <c r="A15" s="239">
        <v>80</v>
      </c>
      <c r="B15" s="240">
        <v>49320</v>
      </c>
      <c r="C15" s="232">
        <v>10.7</v>
      </c>
      <c r="D15" s="233">
        <v>9.5</v>
      </c>
      <c r="E15" s="234">
        <v>8.6</v>
      </c>
      <c r="F15" s="241">
        <v>2.2000000000000002</v>
      </c>
      <c r="G15" s="1"/>
      <c r="H15" s="242">
        <f>A15*0.22*0.2</f>
        <v>3.5200000000000005</v>
      </c>
      <c r="I15" s="243">
        <f>A15*0.22*0.35</f>
        <v>6.16</v>
      </c>
      <c r="J15" s="244">
        <f>A15*0.22*0.65</f>
        <v>11.440000000000001</v>
      </c>
      <c r="K15" s="1"/>
      <c r="L15" s="1"/>
    </row>
    <row r="16" spans="1:15" ht="18" customHeight="1" x14ac:dyDescent="0.25">
      <c r="A16" s="230">
        <v>90</v>
      </c>
      <c r="B16" s="231">
        <v>51880</v>
      </c>
      <c r="C16" s="232">
        <v>10</v>
      </c>
      <c r="D16" s="233">
        <v>9.9</v>
      </c>
      <c r="E16" s="234">
        <v>9</v>
      </c>
      <c r="F16" s="235">
        <v>2.2000000000000002</v>
      </c>
      <c r="G16" s="1"/>
      <c r="H16" s="245">
        <f>A16*0.22*0.2</f>
        <v>3.9600000000000004</v>
      </c>
      <c r="I16" s="246">
        <f>A16*0.22*0.35</f>
        <v>6.93</v>
      </c>
      <c r="J16" s="247">
        <f>A16*0.22*0.65</f>
        <v>12.870000000000001</v>
      </c>
      <c r="K16" s="1"/>
      <c r="L16" s="1"/>
    </row>
    <row r="17" spans="1:12" ht="18" customHeight="1" thickBot="1" x14ac:dyDescent="0.3">
      <c r="A17" s="248">
        <v>100</v>
      </c>
      <c r="B17" s="249">
        <v>54940</v>
      </c>
      <c r="C17" s="250">
        <v>11.8</v>
      </c>
      <c r="D17" s="251">
        <v>10.5</v>
      </c>
      <c r="E17" s="252">
        <v>9.5</v>
      </c>
      <c r="F17" s="253">
        <v>2.4</v>
      </c>
      <c r="G17" s="1"/>
      <c r="H17" s="254">
        <f>A17*0.22*0.2</f>
        <v>4.4000000000000004</v>
      </c>
      <c r="I17" s="255">
        <f>A17*0.22*0.35</f>
        <v>7.6999999999999993</v>
      </c>
      <c r="J17" s="256">
        <f>A17*0.22*0.65</f>
        <v>14.3</v>
      </c>
      <c r="K17" s="1"/>
      <c r="L17" s="1"/>
    </row>
    <row r="18" spans="1:12" ht="4.1500000000000004" customHeight="1" x14ac:dyDescent="0.25">
      <c r="A18" s="257"/>
      <c r="B18" s="258"/>
      <c r="C18" s="259"/>
      <c r="D18" s="259"/>
      <c r="E18" s="259"/>
      <c r="F18" s="260"/>
      <c r="G18" s="261"/>
      <c r="H18" s="262"/>
      <c r="I18" s="262"/>
      <c r="J18" s="1"/>
      <c r="K18" s="1"/>
      <c r="L18" s="1"/>
    </row>
    <row r="19" spans="1:12" ht="15.75" x14ac:dyDescent="0.25">
      <c r="A19" s="396" t="s">
        <v>265</v>
      </c>
      <c r="B19" s="396"/>
      <c r="C19" s="396"/>
      <c r="D19" s="396"/>
      <c r="E19" s="396"/>
      <c r="F19" s="396"/>
      <c r="G19" s="396"/>
      <c r="H19" s="396"/>
      <c r="I19" s="396"/>
      <c r="J19" s="396"/>
      <c r="K19" s="396"/>
      <c r="L19" s="396"/>
    </row>
    <row r="20" spans="1:12" ht="3.6" customHeight="1" thickBot="1" x14ac:dyDescent="0.3">
      <c r="A20" s="263"/>
      <c r="B20" s="258"/>
      <c r="C20" s="259"/>
      <c r="D20" s="259"/>
      <c r="E20" s="259"/>
      <c r="F20" s="260"/>
      <c r="G20" s="261"/>
      <c r="H20" s="262"/>
      <c r="I20" s="262"/>
      <c r="J20" s="1"/>
      <c r="K20" s="1"/>
      <c r="L20" s="1"/>
    </row>
    <row r="21" spans="1:12" x14ac:dyDescent="0.25">
      <c r="A21" s="380" t="s">
        <v>257</v>
      </c>
      <c r="B21" s="382" t="s">
        <v>258</v>
      </c>
      <c r="C21" s="384" t="s">
        <v>259</v>
      </c>
      <c r="D21" s="385"/>
      <c r="E21" s="386"/>
      <c r="F21" s="387" t="s">
        <v>260</v>
      </c>
      <c r="G21" s="1"/>
      <c r="H21" s="389" t="s">
        <v>261</v>
      </c>
      <c r="I21" s="390"/>
      <c r="J21" s="391"/>
      <c r="K21" s="1"/>
      <c r="L21" s="1"/>
    </row>
    <row r="22" spans="1:12" ht="15.75" thickBot="1" x14ac:dyDescent="0.3">
      <c r="A22" s="381"/>
      <c r="B22" s="383"/>
      <c r="C22" s="215">
        <v>500</v>
      </c>
      <c r="D22" s="216">
        <v>700</v>
      </c>
      <c r="E22" s="217">
        <v>900</v>
      </c>
      <c r="F22" s="388"/>
      <c r="G22" s="1"/>
      <c r="H22" s="218" t="s">
        <v>262</v>
      </c>
      <c r="I22" s="219" t="s">
        <v>263</v>
      </c>
      <c r="J22" s="220" t="s">
        <v>264</v>
      </c>
      <c r="K22" s="1"/>
      <c r="L22" s="1"/>
    </row>
    <row r="23" spans="1:12" x14ac:dyDescent="0.25">
      <c r="A23" s="264">
        <v>80</v>
      </c>
      <c r="B23" s="265">
        <v>55680</v>
      </c>
      <c r="C23" s="223">
        <v>12.4</v>
      </c>
      <c r="D23" s="224">
        <v>11.1</v>
      </c>
      <c r="E23" s="225">
        <v>10.1</v>
      </c>
      <c r="F23" s="266">
        <v>2.9</v>
      </c>
      <c r="G23" s="1"/>
      <c r="H23" s="267">
        <f>A23*0.22*0.2</f>
        <v>3.5200000000000005</v>
      </c>
      <c r="I23" s="268">
        <f>A23*0.22*0.35</f>
        <v>6.16</v>
      </c>
      <c r="J23" s="269">
        <f>A23*0.22*0.65</f>
        <v>11.440000000000001</v>
      </c>
      <c r="K23" s="1"/>
      <c r="L23" s="1"/>
    </row>
    <row r="24" spans="1:12" x14ac:dyDescent="0.25">
      <c r="A24" s="230">
        <v>90</v>
      </c>
      <c r="B24" s="231">
        <v>59740</v>
      </c>
      <c r="C24" s="232">
        <v>13.4</v>
      </c>
      <c r="D24" s="233">
        <v>12.1</v>
      </c>
      <c r="E24" s="234">
        <v>11</v>
      </c>
      <c r="F24" s="235">
        <v>3.2</v>
      </c>
      <c r="G24" s="1"/>
      <c r="H24" s="236">
        <f>A24*0.22*0.2</f>
        <v>3.9600000000000004</v>
      </c>
      <c r="I24" s="237">
        <f>A24*0.22*0.35</f>
        <v>6.93</v>
      </c>
      <c r="J24" s="238">
        <f>A24*0.22*0.65</f>
        <v>12.870000000000001</v>
      </c>
      <c r="K24" s="1"/>
      <c r="L24" s="1"/>
    </row>
    <row r="25" spans="1:12" ht="15.75" thickBot="1" x14ac:dyDescent="0.3">
      <c r="A25" s="270">
        <v>100</v>
      </c>
      <c r="B25" s="271">
        <v>65340</v>
      </c>
      <c r="C25" s="250">
        <v>14.7</v>
      </c>
      <c r="D25" s="251">
        <v>13.2</v>
      </c>
      <c r="E25" s="252">
        <v>12</v>
      </c>
      <c r="F25" s="272">
        <v>3.5</v>
      </c>
      <c r="G25" s="1"/>
      <c r="H25" s="273">
        <f>A25*0.22*0.2</f>
        <v>4.4000000000000004</v>
      </c>
      <c r="I25" s="255">
        <f>A25*0.22*0.35</f>
        <v>7.6999999999999993</v>
      </c>
      <c r="J25" s="256">
        <f>A25*0.22*0.65</f>
        <v>14.3</v>
      </c>
      <c r="K25" s="1"/>
      <c r="L25" s="1"/>
    </row>
    <row r="26" spans="1:12" ht="1.9" customHeight="1" x14ac:dyDescent="0.25">
      <c r="A26" s="257"/>
      <c r="B26" s="258"/>
      <c r="C26" s="259"/>
      <c r="D26" s="259"/>
      <c r="E26" s="259"/>
      <c r="F26" s="260"/>
      <c r="G26" s="261"/>
      <c r="H26" s="262"/>
      <c r="I26" s="262"/>
      <c r="J26" s="1"/>
      <c r="K26" s="1"/>
      <c r="L26" s="1"/>
    </row>
    <row r="27" spans="1:12" ht="4.9000000000000004" customHeight="1" x14ac:dyDescent="0.25">
      <c r="A27" s="257"/>
      <c r="B27" s="258"/>
      <c r="C27" s="259"/>
      <c r="D27" s="259"/>
      <c r="E27" s="259"/>
      <c r="F27" s="260"/>
      <c r="G27" s="261"/>
      <c r="H27" s="262"/>
      <c r="I27" s="262"/>
      <c r="J27" s="1"/>
      <c r="K27" s="1"/>
      <c r="L27" s="1"/>
    </row>
    <row r="28" spans="1:12" ht="30" customHeight="1" x14ac:dyDescent="0.25">
      <c r="A28" s="396" t="s">
        <v>266</v>
      </c>
      <c r="B28" s="396"/>
      <c r="C28" s="396"/>
      <c r="D28" s="396"/>
      <c r="E28" s="396"/>
      <c r="F28" s="396"/>
      <c r="G28" s="396"/>
      <c r="H28" s="396"/>
      <c r="I28" s="396"/>
      <c r="J28" s="396"/>
      <c r="K28" s="396"/>
      <c r="L28" s="396"/>
    </row>
    <row r="29" spans="1:12" ht="3" customHeight="1" thickBot="1" x14ac:dyDescent="0.3">
      <c r="A29" s="257"/>
      <c r="B29" s="258"/>
      <c r="C29" s="259"/>
      <c r="D29" s="259"/>
      <c r="E29" s="259"/>
      <c r="F29" s="260"/>
      <c r="G29" s="261"/>
      <c r="H29" s="262"/>
      <c r="I29" s="262"/>
      <c r="J29" s="1"/>
      <c r="K29" s="1"/>
      <c r="L29" s="1"/>
    </row>
    <row r="30" spans="1:12" ht="15" customHeight="1" x14ac:dyDescent="0.25">
      <c r="A30" s="380" t="s">
        <v>257</v>
      </c>
      <c r="B30" s="382" t="s">
        <v>258</v>
      </c>
      <c r="C30" s="384" t="s">
        <v>259</v>
      </c>
      <c r="D30" s="385"/>
      <c r="E30" s="386"/>
      <c r="F30" s="387" t="s">
        <v>260</v>
      </c>
      <c r="G30" s="1"/>
      <c r="H30" s="389" t="s">
        <v>261</v>
      </c>
      <c r="I30" s="390"/>
      <c r="J30" s="391"/>
      <c r="K30" s="1"/>
      <c r="L30" s="1"/>
    </row>
    <row r="31" spans="1:12" ht="15" customHeight="1" thickBot="1" x14ac:dyDescent="0.3">
      <c r="A31" s="381"/>
      <c r="B31" s="383"/>
      <c r="C31" s="215">
        <v>500</v>
      </c>
      <c r="D31" s="216">
        <v>700</v>
      </c>
      <c r="E31" s="217">
        <v>900</v>
      </c>
      <c r="F31" s="388"/>
      <c r="G31" s="1"/>
      <c r="H31" s="218" t="s">
        <v>262</v>
      </c>
      <c r="I31" s="219" t="s">
        <v>263</v>
      </c>
      <c r="J31" s="220" t="s">
        <v>264</v>
      </c>
      <c r="K31" s="1"/>
      <c r="L31" s="1"/>
    </row>
    <row r="32" spans="1:12" ht="18" customHeight="1" x14ac:dyDescent="0.25">
      <c r="A32" s="221">
        <v>100</v>
      </c>
      <c r="B32" s="222">
        <v>72200</v>
      </c>
      <c r="C32" s="223">
        <v>15.8</v>
      </c>
      <c r="D32" s="224">
        <v>14.2</v>
      </c>
      <c r="E32" s="225">
        <v>12.8</v>
      </c>
      <c r="F32" s="226">
        <v>3.8</v>
      </c>
      <c r="G32" s="1"/>
      <c r="H32" s="227">
        <f>A32*0.22*0.2</f>
        <v>4.4000000000000004</v>
      </c>
      <c r="I32" s="228">
        <f>A32*0.22*0.35</f>
        <v>7.6999999999999993</v>
      </c>
      <c r="J32" s="229">
        <f>A32*0.22*0.65</f>
        <v>14.3</v>
      </c>
      <c r="K32" s="1"/>
      <c r="L32" s="1"/>
    </row>
    <row r="33" spans="1:19" ht="18" customHeight="1" x14ac:dyDescent="0.25">
      <c r="A33" s="230">
        <v>110</v>
      </c>
      <c r="B33" s="231">
        <v>79100</v>
      </c>
      <c r="C33" s="232">
        <v>17.7</v>
      </c>
      <c r="D33" s="233">
        <v>15.8</v>
      </c>
      <c r="E33" s="234">
        <v>14.4</v>
      </c>
      <c r="F33" s="235">
        <v>4.0999999999999996</v>
      </c>
      <c r="G33" s="1"/>
      <c r="H33" s="236">
        <f>A33*0.22*0.2</f>
        <v>4.84</v>
      </c>
      <c r="I33" s="237">
        <f>A33*0.22*0.35</f>
        <v>8.4699999999999989</v>
      </c>
      <c r="J33" s="238">
        <f>A33*0.22*0.65</f>
        <v>15.73</v>
      </c>
      <c r="K33" s="1"/>
      <c r="L33" s="1"/>
    </row>
    <row r="34" spans="1:19" ht="18" customHeight="1" x14ac:dyDescent="0.25">
      <c r="A34" s="239">
        <v>120</v>
      </c>
      <c r="B34" s="240">
        <v>81100</v>
      </c>
      <c r="C34" s="232">
        <v>18.2</v>
      </c>
      <c r="D34" s="233">
        <v>16.3</v>
      </c>
      <c r="E34" s="234">
        <v>14.8</v>
      </c>
      <c r="F34" s="241">
        <v>4.3</v>
      </c>
      <c r="G34" s="1"/>
      <c r="H34" s="242">
        <f>A34*0.22*0.2</f>
        <v>5.28</v>
      </c>
      <c r="I34" s="243">
        <f>A34*0.22*0.35</f>
        <v>9.2399999999999984</v>
      </c>
      <c r="J34" s="244">
        <f>A34*0.22*0.65</f>
        <v>17.16</v>
      </c>
      <c r="K34" s="1"/>
      <c r="L34" s="1"/>
    </row>
    <row r="35" spans="1:19" ht="18" customHeight="1" thickBot="1" x14ac:dyDescent="0.3">
      <c r="A35" s="270">
        <v>130</v>
      </c>
      <c r="B35" s="274">
        <v>87500</v>
      </c>
      <c r="C35" s="250">
        <v>19.399999999999999</v>
      </c>
      <c r="D35" s="251">
        <v>17.399999999999999</v>
      </c>
      <c r="E35" s="252">
        <v>15.8</v>
      </c>
      <c r="F35" s="275">
        <v>4.5</v>
      </c>
      <c r="G35" s="1"/>
      <c r="H35" s="276">
        <f>A35*0.22*0.2</f>
        <v>5.7200000000000006</v>
      </c>
      <c r="I35" s="277">
        <f>A35*0.22*0.35</f>
        <v>10.01</v>
      </c>
      <c r="J35" s="278">
        <f>A35*0.22*0.65</f>
        <v>18.59</v>
      </c>
      <c r="K35" s="1"/>
      <c r="L35" s="1"/>
    </row>
    <row r="36" spans="1:19" ht="34.9" customHeight="1" x14ac:dyDescent="0.25">
      <c r="A36" s="397" t="s">
        <v>267</v>
      </c>
      <c r="B36" s="398"/>
      <c r="C36" s="398"/>
      <c r="D36" s="398"/>
      <c r="E36" s="398"/>
      <c r="F36" s="398"/>
      <c r="G36" s="398"/>
      <c r="H36" s="398"/>
      <c r="I36" s="398"/>
      <c r="J36" s="398"/>
      <c r="K36" s="398"/>
      <c r="L36" s="1"/>
    </row>
    <row r="37" spans="1:19" ht="1.9" customHeight="1" x14ac:dyDescent="0.25">
      <c r="A37" s="279"/>
      <c r="B37" s="280"/>
      <c r="C37" s="280"/>
      <c r="D37" s="280"/>
      <c r="E37" s="280"/>
      <c r="F37" s="280"/>
      <c r="G37" s="280"/>
      <c r="H37" s="280"/>
      <c r="I37" s="280"/>
      <c r="J37" s="280"/>
      <c r="K37" s="280"/>
      <c r="L37" s="1"/>
    </row>
    <row r="38" spans="1:19" ht="19.149999999999999" customHeight="1" x14ac:dyDescent="0.4">
      <c r="A38" s="399" t="s">
        <v>268</v>
      </c>
      <c r="B38" s="400"/>
      <c r="C38" s="401"/>
      <c r="D38" s="402" t="s">
        <v>269</v>
      </c>
      <c r="E38" s="402"/>
      <c r="F38" s="402"/>
      <c r="G38" s="281">
        <v>20.5</v>
      </c>
      <c r="H38" s="403" t="s">
        <v>270</v>
      </c>
      <c r="I38" s="403"/>
      <c r="J38" s="403"/>
      <c r="K38" s="403"/>
      <c r="L38" s="403"/>
    </row>
    <row r="39" spans="1:19" ht="14.45" customHeight="1" x14ac:dyDescent="0.4">
      <c r="A39" s="282"/>
      <c r="B39" s="404" t="s">
        <v>49</v>
      </c>
      <c r="C39" s="404"/>
      <c r="D39" s="405" t="s">
        <v>50</v>
      </c>
      <c r="E39" s="405"/>
      <c r="F39" s="405"/>
      <c r="G39" s="283" t="s">
        <v>271</v>
      </c>
      <c r="H39" s="284"/>
      <c r="I39" s="284"/>
      <c r="J39" s="284"/>
      <c r="K39" s="284"/>
      <c r="L39" s="284"/>
    </row>
    <row r="40" spans="1:19" ht="7.15" customHeight="1" x14ac:dyDescent="0.25">
      <c r="A40" s="1"/>
      <c r="B40" s="1"/>
      <c r="C40" s="285"/>
      <c r="D40" s="285"/>
      <c r="E40" s="3"/>
      <c r="F40" s="286"/>
      <c r="G40" s="287"/>
      <c r="H40" s="288"/>
      <c r="I40" s="288"/>
      <c r="J40" s="288"/>
      <c r="K40" s="1"/>
      <c r="L40" s="1"/>
    </row>
    <row r="41" spans="1:19" ht="18" customHeight="1" x14ac:dyDescent="0.3">
      <c r="A41" s="406" t="s">
        <v>272</v>
      </c>
      <c r="B41" s="407"/>
      <c r="C41" s="408"/>
      <c r="D41" s="1"/>
      <c r="E41" s="209"/>
      <c r="F41" s="209"/>
      <c r="G41" s="409" t="s">
        <v>273</v>
      </c>
      <c r="H41" s="410"/>
      <c r="I41" s="289" t="s">
        <v>274</v>
      </c>
      <c r="J41" s="290"/>
      <c r="K41" s="291" t="s">
        <v>275</v>
      </c>
      <c r="L41" s="291"/>
      <c r="N41">
        <v>5</v>
      </c>
      <c r="O41">
        <v>7</v>
      </c>
      <c r="P41">
        <v>8</v>
      </c>
      <c r="Q41">
        <v>10</v>
      </c>
      <c r="R41">
        <v>12</v>
      </c>
      <c r="S41">
        <v>14</v>
      </c>
    </row>
    <row r="42" spans="1:19" ht="5.45" customHeight="1" x14ac:dyDescent="0.25">
      <c r="A42" s="1"/>
      <c r="B42" s="1"/>
      <c r="C42" s="1"/>
      <c r="D42" s="1"/>
      <c r="E42" s="1"/>
      <c r="F42" s="1"/>
      <c r="G42" s="1"/>
      <c r="H42" s="1"/>
      <c r="I42" s="1"/>
      <c r="J42" s="1"/>
      <c r="K42" s="291"/>
      <c r="L42" s="291"/>
    </row>
    <row r="43" spans="1:19" ht="15" customHeight="1" x14ac:dyDescent="0.25">
      <c r="A43" s="1"/>
      <c r="B43" s="1" t="s">
        <v>276</v>
      </c>
      <c r="C43" s="1"/>
      <c r="D43" s="1"/>
      <c r="E43" s="1"/>
      <c r="F43" s="1"/>
      <c r="G43" s="1"/>
      <c r="H43" s="1"/>
      <c r="I43" s="1"/>
      <c r="J43" s="290"/>
      <c r="K43" s="291" t="s">
        <v>63</v>
      </c>
      <c r="L43" s="291"/>
    </row>
    <row r="44" spans="1:19" ht="5.45" customHeight="1" x14ac:dyDescent="0.25">
      <c r="A44" s="1"/>
      <c r="B44" s="1"/>
      <c r="C44" s="1"/>
      <c r="D44" s="1"/>
      <c r="E44" s="1"/>
      <c r="F44" s="1"/>
      <c r="G44" s="1"/>
      <c r="H44" s="1"/>
      <c r="I44" s="1"/>
      <c r="J44" s="1"/>
      <c r="K44" s="291"/>
      <c r="L44" s="291"/>
    </row>
    <row r="45" spans="1:19" x14ac:dyDescent="0.25">
      <c r="A45" s="1"/>
      <c r="B45" s="1" t="s">
        <v>277</v>
      </c>
      <c r="C45" s="1"/>
      <c r="D45" s="1"/>
      <c r="E45" s="1"/>
      <c r="F45" s="1"/>
      <c r="G45" s="1"/>
      <c r="H45" s="1"/>
      <c r="I45" s="1"/>
      <c r="J45" s="290"/>
      <c r="K45" s="291" t="s">
        <v>278</v>
      </c>
      <c r="L45" s="291"/>
      <c r="N45" s="9">
        <v>0.2</v>
      </c>
      <c r="O45" s="9">
        <v>0.15</v>
      </c>
      <c r="P45" s="9">
        <v>0.12</v>
      </c>
      <c r="Q45" s="9">
        <v>0.11</v>
      </c>
      <c r="R45" s="10">
        <v>0.1</v>
      </c>
      <c r="S45" s="10">
        <v>0.09</v>
      </c>
    </row>
    <row r="46" spans="1:19" ht="4.9000000000000004" customHeight="1" x14ac:dyDescent="0.25">
      <c r="A46" s="1"/>
      <c r="B46" s="1"/>
      <c r="C46" s="1"/>
      <c r="D46" s="1"/>
      <c r="E46" s="1"/>
      <c r="F46" s="1"/>
      <c r="G46" s="1"/>
      <c r="H46" s="1"/>
      <c r="I46" s="1"/>
      <c r="J46" s="291"/>
      <c r="K46" s="291"/>
      <c r="L46" s="291"/>
    </row>
    <row r="47" spans="1:19" x14ac:dyDescent="0.25">
      <c r="A47" s="1"/>
      <c r="B47" s="1" t="s">
        <v>279</v>
      </c>
      <c r="C47" s="1"/>
      <c r="D47" s="1"/>
      <c r="E47" s="1"/>
      <c r="F47" s="1"/>
      <c r="G47" s="1"/>
      <c r="H47" s="1"/>
      <c r="I47" s="1"/>
      <c r="J47" s="290"/>
      <c r="K47" s="291" t="s">
        <v>280</v>
      </c>
      <c r="L47" s="291"/>
      <c r="N47" s="187">
        <f>'[3]Coef charges fixes'!C87</f>
        <v>0.1713568</v>
      </c>
      <c r="O47" s="187">
        <f>'[3]Coef charges fixes'!C89</f>
        <v>0.13294319354910711</v>
      </c>
      <c r="P47" s="292">
        <f>'[3]Coef charges fixes'!C91</f>
        <v>0.11672757919907842</v>
      </c>
      <c r="Q47" s="187">
        <f>'[3]Coef charges fixes'!C94</f>
        <v>0.10384310918640977</v>
      </c>
      <c r="R47" s="187">
        <f>'[3]Coef charges fixes'!C96</f>
        <v>9.3716554077216671E-2</v>
      </c>
      <c r="S47" s="187">
        <f>'[3]Coef charges fixes'!C97</f>
        <v>8.5622655836081918E-2</v>
      </c>
    </row>
    <row r="48" spans="1:19" ht="5.45" customHeight="1" x14ac:dyDescent="0.25">
      <c r="A48" s="1"/>
      <c r="B48" s="1"/>
      <c r="C48" s="1"/>
      <c r="D48" s="1"/>
      <c r="E48" s="1"/>
      <c r="F48" s="1"/>
      <c r="G48" s="1"/>
      <c r="H48" s="1"/>
      <c r="I48" s="1"/>
      <c r="J48" s="291"/>
      <c r="K48" s="291"/>
      <c r="L48" s="291"/>
      <c r="M48" s="1"/>
    </row>
    <row r="49" spans="1:21" x14ac:dyDescent="0.25">
      <c r="A49" s="1"/>
      <c r="B49" s="1" t="s">
        <v>281</v>
      </c>
      <c r="C49" s="1"/>
      <c r="D49" s="1"/>
      <c r="E49" s="1"/>
      <c r="F49" s="1"/>
      <c r="G49" s="1"/>
      <c r="H49" s="1"/>
      <c r="I49" s="1"/>
      <c r="J49" s="290"/>
      <c r="K49" s="291" t="s">
        <v>4</v>
      </c>
      <c r="L49" s="291"/>
      <c r="U49">
        <v>15</v>
      </c>
    </row>
    <row r="50" spans="1:21" ht="4.9000000000000004" customHeight="1" x14ac:dyDescent="0.25">
      <c r="A50" s="1"/>
      <c r="B50" s="1"/>
      <c r="C50" s="1"/>
      <c r="D50" s="1"/>
      <c r="E50" s="1"/>
      <c r="F50" s="1"/>
      <c r="G50" s="1"/>
      <c r="H50" s="1"/>
      <c r="I50" s="1"/>
      <c r="J50" s="291"/>
      <c r="K50" s="1"/>
      <c r="L50" s="1"/>
    </row>
    <row r="51" spans="1:21" x14ac:dyDescent="0.25">
      <c r="A51" s="1"/>
      <c r="B51" s="1" t="s">
        <v>282</v>
      </c>
      <c r="C51" s="1"/>
      <c r="D51" s="1"/>
      <c r="E51" s="1"/>
      <c r="F51" s="1"/>
      <c r="G51" s="1"/>
      <c r="H51" s="1"/>
      <c r="I51" s="1"/>
      <c r="J51" s="293" t="b">
        <f>IF(J49=7,J47*O47,IF(J49=5,J47*N47,IF(J49=8,J47*P47,IF(J49=10,J47*Q47,IF(J49=12,J47*R47,IF(J49=14,J47*S47,FALSE))))))</f>
        <v>0</v>
      </c>
      <c r="K51" s="291" t="s">
        <v>3</v>
      </c>
      <c r="L51" s="1"/>
    </row>
    <row r="52" spans="1:21" ht="6.6" customHeight="1" x14ac:dyDescent="0.25">
      <c r="A52" s="1"/>
      <c r="B52" s="1"/>
      <c r="C52" s="1"/>
      <c r="D52" s="1"/>
      <c r="E52" s="1"/>
      <c r="F52" s="1"/>
      <c r="G52" s="1"/>
      <c r="H52" s="1"/>
      <c r="I52" s="1"/>
      <c r="J52" s="291"/>
      <c r="K52" s="291"/>
      <c r="L52" s="1"/>
    </row>
    <row r="53" spans="1:21" x14ac:dyDescent="0.25">
      <c r="A53" s="1"/>
      <c r="B53" s="1" t="s">
        <v>283</v>
      </c>
      <c r="C53" s="1"/>
      <c r="D53" s="1"/>
      <c r="E53" s="1"/>
      <c r="F53" s="1"/>
      <c r="G53" s="1"/>
      <c r="H53" s="1"/>
      <c r="I53" s="1"/>
      <c r="J53" s="294" t="e">
        <f>J51/J45</f>
        <v>#DIV/0!</v>
      </c>
      <c r="K53" s="291" t="s">
        <v>6</v>
      </c>
      <c r="L53" s="1"/>
    </row>
    <row r="54" spans="1:21" ht="4.1500000000000004" customHeight="1" x14ac:dyDescent="0.25">
      <c r="A54" s="1"/>
      <c r="B54" s="1"/>
      <c r="C54" s="1"/>
      <c r="D54" s="1"/>
      <c r="E54" s="1"/>
      <c r="F54" s="1"/>
      <c r="G54" s="1"/>
      <c r="H54" s="1"/>
      <c r="I54" s="1"/>
      <c r="J54" s="291"/>
      <c r="K54" s="291"/>
      <c r="L54" s="1"/>
    </row>
    <row r="55" spans="1:21" x14ac:dyDescent="0.25">
      <c r="A55" s="1"/>
      <c r="B55" s="1" t="s">
        <v>284</v>
      </c>
      <c r="C55" s="1"/>
      <c r="D55" s="1"/>
      <c r="E55" s="1"/>
      <c r="F55" s="1"/>
      <c r="G55" s="1"/>
      <c r="H55" s="1"/>
      <c r="I55" s="1"/>
      <c r="J55" s="290"/>
      <c r="K55" s="291" t="s">
        <v>6</v>
      </c>
      <c r="L55" s="1"/>
    </row>
    <row r="56" spans="1:21" ht="4.1500000000000004" customHeight="1" x14ac:dyDescent="0.25">
      <c r="A56" s="1"/>
      <c r="B56" s="1"/>
      <c r="C56" s="1"/>
      <c r="D56" s="1"/>
      <c r="E56" s="1"/>
      <c r="F56" s="1"/>
      <c r="G56" s="1"/>
      <c r="H56" s="1"/>
      <c r="I56" s="1"/>
      <c r="J56" s="291"/>
      <c r="K56" s="291"/>
      <c r="L56" s="1"/>
    </row>
    <row r="57" spans="1:21" ht="20.25" x14ac:dyDescent="0.4">
      <c r="A57" s="1"/>
      <c r="B57" s="1"/>
      <c r="C57" s="295"/>
      <c r="D57" s="1"/>
      <c r="E57" s="295"/>
      <c r="F57" s="296" t="s">
        <v>285</v>
      </c>
      <c r="G57" s="297"/>
      <c r="H57" s="297"/>
      <c r="I57" s="297"/>
      <c r="J57" s="298" t="e">
        <f>J53+J55</f>
        <v>#DIV/0!</v>
      </c>
      <c r="K57" s="291" t="s">
        <v>6</v>
      </c>
      <c r="L57" s="1"/>
    </row>
    <row r="58" spans="1:21" ht="4.9000000000000004" customHeight="1" x14ac:dyDescent="0.25">
      <c r="A58" s="1"/>
      <c r="B58" s="1"/>
      <c r="C58" s="1"/>
      <c r="D58" s="1"/>
      <c r="E58" s="1"/>
      <c r="F58" s="1"/>
      <c r="G58" s="1"/>
      <c r="H58" s="1"/>
      <c r="I58" s="1"/>
      <c r="J58" s="289"/>
      <c r="K58" s="1"/>
      <c r="L58" s="1"/>
    </row>
    <row r="59" spans="1:21" ht="4.9000000000000004" customHeight="1" thickBot="1" x14ac:dyDescent="0.3">
      <c r="A59" s="299"/>
      <c r="B59" s="299"/>
      <c r="C59" s="299"/>
      <c r="D59" s="299"/>
      <c r="E59" s="299"/>
      <c r="F59" s="299"/>
      <c r="G59" s="299"/>
      <c r="H59" s="299"/>
      <c r="I59" s="299"/>
      <c r="J59" s="300"/>
      <c r="K59" s="299"/>
      <c r="L59" s="299"/>
    </row>
    <row r="60" spans="1:21" ht="19.899999999999999" customHeight="1" thickBot="1" x14ac:dyDescent="0.3">
      <c r="A60" s="411" t="s">
        <v>286</v>
      </c>
      <c r="B60" s="412"/>
      <c r="C60" s="412"/>
      <c r="D60" s="412"/>
      <c r="E60" s="412"/>
      <c r="F60" s="413"/>
      <c r="G60" s="414" t="s">
        <v>287</v>
      </c>
      <c r="H60" s="415"/>
      <c r="I60" s="415"/>
      <c r="J60" s="415"/>
      <c r="K60" s="415"/>
      <c r="L60" s="416"/>
    </row>
    <row r="61" spans="1:21" ht="7.15" customHeight="1" thickBot="1" x14ac:dyDescent="0.35">
      <c r="A61" s="301"/>
      <c r="B61" s="301"/>
      <c r="C61" s="301"/>
      <c r="D61" s="301"/>
      <c r="E61" s="301"/>
      <c r="F61" s="301"/>
      <c r="G61" s="301"/>
      <c r="H61" s="301"/>
      <c r="I61" s="301"/>
      <c r="J61" s="301"/>
      <c r="K61" s="301"/>
      <c r="L61" s="301"/>
    </row>
    <row r="62" spans="1:21" ht="20.45" customHeight="1" thickBot="1" x14ac:dyDescent="0.3">
      <c r="A62" s="417" t="s">
        <v>288</v>
      </c>
      <c r="B62" s="418"/>
      <c r="C62" s="419"/>
      <c r="D62" s="417" t="s">
        <v>289</v>
      </c>
      <c r="E62" s="418"/>
      <c r="F62" s="419"/>
      <c r="G62" s="420" t="s">
        <v>290</v>
      </c>
      <c r="H62" s="421"/>
      <c r="I62" s="422" t="s">
        <v>291</v>
      </c>
      <c r="J62" s="423"/>
      <c r="K62" s="423"/>
      <c r="L62" s="424"/>
    </row>
    <row r="63" spans="1:21" ht="18" customHeight="1" x14ac:dyDescent="0.3">
      <c r="A63" s="426" t="s">
        <v>262</v>
      </c>
      <c r="B63" s="427"/>
      <c r="C63" s="229">
        <f>J43*0.22*0.2</f>
        <v>0</v>
      </c>
      <c r="D63" s="428" t="e">
        <f>J57+(C63*J41)</f>
        <v>#DIV/0!</v>
      </c>
      <c r="E63" s="428"/>
      <c r="F63" s="302"/>
      <c r="G63" s="429"/>
      <c r="H63" s="430"/>
      <c r="I63" s="435" t="e">
        <f>D63+G63</f>
        <v>#DIV/0!</v>
      </c>
      <c r="J63" s="436"/>
      <c r="K63" s="303"/>
      <c r="L63" s="304"/>
    </row>
    <row r="64" spans="1:21" ht="18" customHeight="1" x14ac:dyDescent="0.3">
      <c r="A64" s="437" t="s">
        <v>263</v>
      </c>
      <c r="B64" s="438"/>
      <c r="C64" s="305">
        <f>J43*0.22*0.35</f>
        <v>0</v>
      </c>
      <c r="D64" s="439" t="e">
        <f>J57+(C64*J41)</f>
        <v>#DIV/0!</v>
      </c>
      <c r="E64" s="439"/>
      <c r="F64" s="306"/>
      <c r="G64" s="431"/>
      <c r="H64" s="432"/>
      <c r="I64" s="440" t="e">
        <f>D64+G63</f>
        <v>#DIV/0!</v>
      </c>
      <c r="J64" s="441"/>
      <c r="K64" s="307"/>
      <c r="L64" s="308"/>
    </row>
    <row r="65" spans="1:12" ht="18" customHeight="1" thickBot="1" x14ac:dyDescent="0.35">
      <c r="A65" s="442" t="s">
        <v>264</v>
      </c>
      <c r="B65" s="443"/>
      <c r="C65" s="256">
        <f>J43*0.22*0.65</f>
        <v>0</v>
      </c>
      <c r="D65" s="444" t="e">
        <f>J57+(C65*J41)</f>
        <v>#DIV/0!</v>
      </c>
      <c r="E65" s="444"/>
      <c r="F65" s="309"/>
      <c r="G65" s="433"/>
      <c r="H65" s="434"/>
      <c r="I65" s="445" t="e">
        <f>D65+G63</f>
        <v>#DIV/0!</v>
      </c>
      <c r="J65" s="446"/>
      <c r="K65" s="310"/>
      <c r="L65" s="311"/>
    </row>
    <row r="66" spans="1:12" ht="4.1500000000000004" customHeight="1" x14ac:dyDescent="0.25">
      <c r="A66" s="1"/>
      <c r="B66" s="1"/>
      <c r="C66" s="1"/>
      <c r="D66" s="1"/>
      <c r="E66" s="1"/>
      <c r="F66" s="1"/>
      <c r="G66" s="1"/>
      <c r="H66" s="1"/>
      <c r="I66" s="1"/>
      <c r="J66" s="1"/>
      <c r="K66" s="1"/>
      <c r="L66" s="1"/>
    </row>
    <row r="67" spans="1:12" x14ac:dyDescent="0.25">
      <c r="A67" s="1"/>
      <c r="B67" s="1"/>
      <c r="D67" s="312"/>
      <c r="E67" s="1"/>
      <c r="F67" s="1"/>
      <c r="G67" s="425" t="s">
        <v>292</v>
      </c>
      <c r="H67" s="425"/>
      <c r="I67" s="425"/>
      <c r="J67" s="425"/>
      <c r="K67" s="425"/>
      <c r="L67" s="425"/>
    </row>
    <row r="68" spans="1:12" ht="14.45" customHeight="1" x14ac:dyDescent="0.25">
      <c r="A68" s="1"/>
      <c r="B68" s="1"/>
      <c r="C68" s="312"/>
      <c r="D68" s="312"/>
      <c r="E68" s="1"/>
      <c r="F68" s="1"/>
      <c r="G68" s="1"/>
      <c r="H68" s="1"/>
      <c r="I68" s="1"/>
      <c r="J68" s="1"/>
      <c r="K68" s="1"/>
      <c r="L68" s="1"/>
    </row>
    <row r="69" spans="1:12" ht="34.9" customHeight="1" x14ac:dyDescent="0.25">
      <c r="A69" s="1"/>
      <c r="B69" s="1"/>
      <c r="C69" s="312"/>
      <c r="D69" s="312"/>
      <c r="E69" s="1"/>
      <c r="F69" s="1"/>
      <c r="G69" s="1"/>
      <c r="H69" s="1"/>
      <c r="I69" s="1"/>
      <c r="J69" s="1"/>
      <c r="K69" s="1"/>
      <c r="L69" s="1"/>
    </row>
  </sheetData>
  <sheetProtection algorithmName="SHA-512" hashValue="2+cjg7pcB+yMotCK9zhPZzo01YyCrSKvP0oLmWMB8RNWSlVbesIXnTt/J5bwsefUK0gOHe7BLB23frbP3ZkxSg==" saltValue="Cc3Zuu/2bGP0wdGS2/I8oA==" spinCount="100000" sheet="1" selectLockedCells="1"/>
  <mergeCells count="47">
    <mergeCell ref="G67:L67"/>
    <mergeCell ref="A63:B63"/>
    <mergeCell ref="D63:E63"/>
    <mergeCell ref="G63:H65"/>
    <mergeCell ref="I63:J63"/>
    <mergeCell ref="A64:B64"/>
    <mergeCell ref="D64:E64"/>
    <mergeCell ref="I64:J64"/>
    <mergeCell ref="A65:B65"/>
    <mergeCell ref="D65:E65"/>
    <mergeCell ref="I65:J65"/>
    <mergeCell ref="A41:C41"/>
    <mergeCell ref="G41:H41"/>
    <mergeCell ref="A60:F60"/>
    <mergeCell ref="G60:L60"/>
    <mergeCell ref="A62:C62"/>
    <mergeCell ref="D62:F62"/>
    <mergeCell ref="G62:H62"/>
    <mergeCell ref="I62:L62"/>
    <mergeCell ref="A36:K36"/>
    <mergeCell ref="A38:C38"/>
    <mergeCell ref="D38:F38"/>
    <mergeCell ref="H38:L38"/>
    <mergeCell ref="B39:C39"/>
    <mergeCell ref="D39:F39"/>
    <mergeCell ref="A28:L28"/>
    <mergeCell ref="A30:A31"/>
    <mergeCell ref="B30:B31"/>
    <mergeCell ref="C30:E30"/>
    <mergeCell ref="F30:F31"/>
    <mergeCell ref="H30:J30"/>
    <mergeCell ref="A19:L19"/>
    <mergeCell ref="A21:A22"/>
    <mergeCell ref="B21:B22"/>
    <mergeCell ref="C21:E21"/>
    <mergeCell ref="F21:F22"/>
    <mergeCell ref="H21:J21"/>
    <mergeCell ref="D2:H2"/>
    <mergeCell ref="D3:H3"/>
    <mergeCell ref="A6:J6"/>
    <mergeCell ref="K6:L6"/>
    <mergeCell ref="A9:L9"/>
    <mergeCell ref="A11:A12"/>
    <mergeCell ref="B11:B12"/>
    <mergeCell ref="C11:E11"/>
    <mergeCell ref="F11:F12"/>
    <mergeCell ref="H11:J11"/>
  </mergeCells>
  <hyperlinks>
    <hyperlink ref="D39" r:id="rId1" xr:uid="{2E12B8DF-0870-4B97-B99B-43630A23C688}"/>
  </hyperlinks>
  <printOptions horizontalCentered="1" verticalCentered="1"/>
  <pageMargins left="0.31496062992125984" right="0.31496062992125984" top="0.35433070866141736" bottom="0.35433070866141736" header="0.31496062992125984" footer="0.31496062992125984"/>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FD2B6-D7F3-4D15-B884-4278F68D2BFD}">
  <sheetPr>
    <pageSetUpPr fitToPage="1"/>
  </sheetPr>
  <dimension ref="A1:V65"/>
  <sheetViews>
    <sheetView view="pageBreakPreview" zoomScale="130" zoomScaleNormal="110" zoomScaleSheetLayoutView="130" workbookViewId="0">
      <selection activeCell="J37" sqref="J37"/>
    </sheetView>
  </sheetViews>
  <sheetFormatPr baseColWidth="10" defaultRowHeight="15" x14ac:dyDescent="0.25"/>
  <cols>
    <col min="1" max="1" width="10.140625" customWidth="1"/>
    <col min="2" max="2" width="16.5703125" customWidth="1"/>
    <col min="3" max="5" width="8.7109375" customWidth="1"/>
    <col min="6" max="6" width="10.28515625" customWidth="1"/>
    <col min="7" max="8" width="13" customWidth="1"/>
    <col min="9" max="9" width="14.28515625" customWidth="1"/>
    <col min="10" max="10" width="11.28515625" customWidth="1"/>
    <col min="11" max="11" width="4.140625" customWidth="1"/>
    <col min="12" max="12" width="3.85546875" customWidth="1"/>
    <col min="13" max="13" width="85.85546875" customWidth="1"/>
  </cols>
  <sheetData>
    <row r="1" spans="1:15" ht="12" customHeight="1" x14ac:dyDescent="0.25">
      <c r="A1" s="1"/>
      <c r="B1" s="1"/>
      <c r="C1" s="1"/>
      <c r="D1" s="1"/>
      <c r="E1" s="1"/>
      <c r="F1" s="1"/>
      <c r="G1" s="1"/>
      <c r="H1" s="1"/>
      <c r="I1" s="1"/>
      <c r="J1" s="1"/>
      <c r="K1" s="1"/>
      <c r="L1" s="1"/>
    </row>
    <row r="2" spans="1:15" ht="6.6" hidden="1" customHeight="1" x14ac:dyDescent="0.25">
      <c r="A2" s="1"/>
      <c r="B2" s="1"/>
      <c r="C2" s="1"/>
      <c r="D2" s="1"/>
      <c r="E2" s="1"/>
      <c r="F2" s="1"/>
      <c r="G2" s="1"/>
      <c r="H2" s="1"/>
      <c r="I2" s="1"/>
      <c r="J2" s="1"/>
      <c r="K2" s="1"/>
      <c r="L2" s="1"/>
    </row>
    <row r="3" spans="1:15" ht="23.25" x14ac:dyDescent="0.35">
      <c r="A3" s="1"/>
      <c r="B3" s="1"/>
      <c r="C3" s="1"/>
      <c r="D3" s="392" t="s">
        <v>253</v>
      </c>
      <c r="E3" s="392"/>
      <c r="F3" s="392"/>
      <c r="G3" s="392"/>
      <c r="H3" s="392"/>
      <c r="I3" s="210"/>
      <c r="J3" s="210"/>
      <c r="K3" s="210"/>
      <c r="L3" s="210"/>
      <c r="M3" s="210"/>
      <c r="N3" s="210"/>
      <c r="O3" s="210"/>
    </row>
    <row r="4" spans="1:15" ht="24.6" customHeight="1" x14ac:dyDescent="0.25">
      <c r="B4" s="213"/>
      <c r="C4" s="213"/>
      <c r="D4" s="393" t="s">
        <v>254</v>
      </c>
      <c r="E4" s="393"/>
      <c r="F4" s="393"/>
      <c r="G4" s="393"/>
      <c r="H4" s="393"/>
      <c r="I4" s="213"/>
      <c r="J4" s="213"/>
      <c r="K4" s="213"/>
      <c r="L4" s="213"/>
    </row>
    <row r="5" spans="1:15" hidden="1" x14ac:dyDescent="0.25">
      <c r="A5" s="1"/>
      <c r="B5" s="1"/>
      <c r="C5" s="1"/>
      <c r="D5" s="1"/>
      <c r="E5" s="1"/>
      <c r="F5" s="1"/>
      <c r="G5" s="1"/>
      <c r="H5" s="1"/>
      <c r="I5" s="1"/>
      <c r="J5" s="1"/>
      <c r="K5" s="1"/>
      <c r="L5" s="1"/>
    </row>
    <row r="6" spans="1:15" ht="21" customHeight="1" x14ac:dyDescent="0.25">
      <c r="A6" s="1"/>
      <c r="B6" s="1"/>
      <c r="C6" s="1"/>
      <c r="D6" s="1"/>
      <c r="E6" s="1"/>
      <c r="F6" s="1"/>
      <c r="G6" s="1"/>
      <c r="H6" s="1"/>
      <c r="I6" s="1"/>
      <c r="J6" s="1"/>
      <c r="K6" s="1"/>
      <c r="L6" s="1"/>
    </row>
    <row r="7" spans="1:15" ht="22.5" x14ac:dyDescent="0.45">
      <c r="A7" s="394" t="s">
        <v>293</v>
      </c>
      <c r="B7" s="394"/>
      <c r="C7" s="394"/>
      <c r="D7" s="394"/>
      <c r="E7" s="394"/>
      <c r="F7" s="394"/>
      <c r="G7" s="394"/>
      <c r="H7" s="394"/>
      <c r="I7" s="394"/>
      <c r="J7" s="394"/>
      <c r="K7" s="450">
        <v>2023</v>
      </c>
      <c r="L7" s="450"/>
    </row>
    <row r="8" spans="1:15" x14ac:dyDescent="0.25">
      <c r="A8" s="1"/>
      <c r="B8" s="1"/>
      <c r="C8" s="1"/>
      <c r="D8" s="1"/>
      <c r="E8" s="1"/>
      <c r="F8" s="1"/>
      <c r="G8" s="1"/>
      <c r="H8" s="1"/>
      <c r="I8" s="1"/>
      <c r="J8" s="1"/>
      <c r="K8" s="1"/>
      <c r="L8" s="1"/>
    </row>
    <row r="9" spans="1:15" ht="138.6" customHeight="1" x14ac:dyDescent="0.25">
      <c r="A9" s="1"/>
      <c r="B9" s="1"/>
      <c r="C9" s="1"/>
      <c r="D9" s="1"/>
      <c r="E9" s="1"/>
      <c r="F9" s="1"/>
      <c r="G9" s="1"/>
      <c r="H9" s="1"/>
      <c r="I9" s="1"/>
      <c r="J9" s="1"/>
      <c r="K9" s="1"/>
      <c r="L9" s="1"/>
      <c r="N9" s="313"/>
    </row>
    <row r="10" spans="1:15" ht="49.9" customHeight="1" x14ac:dyDescent="0.25">
      <c r="A10" s="396" t="s">
        <v>294</v>
      </c>
      <c r="B10" s="396"/>
      <c r="C10" s="396"/>
      <c r="D10" s="396"/>
      <c r="E10" s="396"/>
      <c r="F10" s="396"/>
      <c r="G10" s="396"/>
      <c r="H10" s="396"/>
      <c r="I10" s="396"/>
      <c r="J10" s="396"/>
      <c r="K10" s="396"/>
      <c r="L10" s="396"/>
    </row>
    <row r="11" spans="1:15" ht="6.6" customHeight="1" thickBot="1" x14ac:dyDescent="0.3">
      <c r="A11" s="1"/>
      <c r="B11" s="1"/>
      <c r="C11" s="1"/>
      <c r="D11" s="1"/>
      <c r="E11" s="1"/>
      <c r="F11" s="1"/>
      <c r="G11" s="1"/>
      <c r="H11" s="1"/>
      <c r="I11" s="1"/>
      <c r="J11" s="1"/>
      <c r="K11" s="1"/>
      <c r="L11" s="1"/>
    </row>
    <row r="12" spans="1:15" ht="15" customHeight="1" x14ac:dyDescent="0.25">
      <c r="A12" s="380" t="s">
        <v>257</v>
      </c>
      <c r="B12" s="382" t="s">
        <v>258</v>
      </c>
      <c r="C12" s="384" t="s">
        <v>259</v>
      </c>
      <c r="D12" s="385"/>
      <c r="E12" s="386"/>
      <c r="F12" s="387" t="s">
        <v>260</v>
      </c>
      <c r="G12" s="1"/>
      <c r="H12" s="389" t="s">
        <v>261</v>
      </c>
      <c r="I12" s="390"/>
      <c r="J12" s="391"/>
      <c r="K12" s="1"/>
      <c r="L12" s="1"/>
    </row>
    <row r="13" spans="1:15" ht="15" customHeight="1" thickBot="1" x14ac:dyDescent="0.3">
      <c r="A13" s="447"/>
      <c r="B13" s="448"/>
      <c r="C13" s="314">
        <v>500</v>
      </c>
      <c r="D13" s="315">
        <v>700</v>
      </c>
      <c r="E13" s="316">
        <v>900</v>
      </c>
      <c r="F13" s="449"/>
      <c r="G13" s="1"/>
      <c r="H13" s="218" t="s">
        <v>262</v>
      </c>
      <c r="I13" s="219" t="s">
        <v>263</v>
      </c>
      <c r="J13" s="220" t="s">
        <v>264</v>
      </c>
      <c r="K13" s="1"/>
      <c r="L13" s="1"/>
    </row>
    <row r="14" spans="1:15" ht="18" customHeight="1" x14ac:dyDescent="0.25">
      <c r="A14" s="317">
        <v>130</v>
      </c>
      <c r="B14" s="222">
        <v>92200</v>
      </c>
      <c r="C14" s="223">
        <v>20.3</v>
      </c>
      <c r="D14" s="224">
        <v>18.2</v>
      </c>
      <c r="E14" s="225">
        <v>16.5</v>
      </c>
      <c r="F14" s="226">
        <v>4.5</v>
      </c>
      <c r="G14" s="1"/>
      <c r="H14" s="227">
        <f>A14*0.22*0.2</f>
        <v>5.7200000000000006</v>
      </c>
      <c r="I14" s="228">
        <f>A14*0.22*0.35</f>
        <v>10.01</v>
      </c>
      <c r="J14" s="229">
        <f t="shared" ref="J14:J17" si="0">A14*0.22*0.65</f>
        <v>18.59</v>
      </c>
      <c r="K14" s="1"/>
      <c r="L14" s="1"/>
    </row>
    <row r="15" spans="1:15" ht="18" customHeight="1" x14ac:dyDescent="0.25">
      <c r="A15" s="318">
        <v>150</v>
      </c>
      <c r="B15" s="319">
        <v>106100</v>
      </c>
      <c r="C15" s="232">
        <v>22.9</v>
      </c>
      <c r="D15" s="233">
        <v>20.5</v>
      </c>
      <c r="E15" s="234">
        <v>18.5</v>
      </c>
      <c r="F15" s="320">
        <v>4.8</v>
      </c>
      <c r="G15" s="1"/>
      <c r="H15" s="321">
        <f>A15*0.22*0.2</f>
        <v>6.6000000000000005</v>
      </c>
      <c r="I15" s="322">
        <f>A15*0.22*0.35</f>
        <v>11.549999999999999</v>
      </c>
      <c r="J15" s="323">
        <f t="shared" si="0"/>
        <v>21.45</v>
      </c>
      <c r="K15" s="1"/>
      <c r="L15" s="1"/>
    </row>
    <row r="16" spans="1:15" ht="18" customHeight="1" x14ac:dyDescent="0.25">
      <c r="A16" s="324">
        <v>170</v>
      </c>
      <c r="B16" s="240">
        <v>120500</v>
      </c>
      <c r="C16" s="232">
        <v>25.9</v>
      </c>
      <c r="D16" s="233">
        <v>23.1</v>
      </c>
      <c r="E16" s="234">
        <v>20.9</v>
      </c>
      <c r="F16" s="241">
        <v>5.4</v>
      </c>
      <c r="G16" s="1"/>
      <c r="H16" s="242">
        <f>A16*0.22*0.2</f>
        <v>7.48</v>
      </c>
      <c r="I16" s="243">
        <f>A16*0.22*0.35</f>
        <v>13.089999999999998</v>
      </c>
      <c r="J16" s="244">
        <f t="shared" si="0"/>
        <v>24.31</v>
      </c>
      <c r="K16" s="1"/>
      <c r="L16" s="1"/>
    </row>
    <row r="17" spans="1:22" ht="18" customHeight="1" thickBot="1" x14ac:dyDescent="0.3">
      <c r="A17" s="325">
        <v>190</v>
      </c>
      <c r="B17" s="326">
        <v>124000</v>
      </c>
      <c r="C17" s="250">
        <v>27.1</v>
      </c>
      <c r="D17" s="251">
        <v>24.3</v>
      </c>
      <c r="E17" s="252">
        <v>22</v>
      </c>
      <c r="F17" s="327">
        <v>5.9</v>
      </c>
      <c r="G17" s="1"/>
      <c r="H17" s="328">
        <f>A17*0.22*0.2</f>
        <v>8.36</v>
      </c>
      <c r="I17" s="329">
        <f>A17*0.22*0.35</f>
        <v>14.629999999999997</v>
      </c>
      <c r="J17" s="330">
        <f t="shared" si="0"/>
        <v>27.169999999999998</v>
      </c>
      <c r="K17" s="1"/>
      <c r="L17" s="1"/>
    </row>
    <row r="18" spans="1:22" ht="9" customHeight="1" x14ac:dyDescent="0.25">
      <c r="A18" s="257"/>
      <c r="B18" s="258"/>
      <c r="C18" s="259"/>
      <c r="D18" s="259"/>
      <c r="E18" s="259"/>
      <c r="F18" s="260"/>
      <c r="G18" s="261"/>
      <c r="H18" s="262"/>
      <c r="I18" s="262"/>
      <c r="J18" s="1"/>
      <c r="K18" s="1"/>
      <c r="L18" s="1"/>
    </row>
    <row r="19" spans="1:22" ht="47.45" customHeight="1" x14ac:dyDescent="0.25">
      <c r="A19" s="451" t="s">
        <v>295</v>
      </c>
      <c r="B19" s="451"/>
      <c r="C19" s="451"/>
      <c r="D19" s="451"/>
      <c r="E19" s="451"/>
      <c r="F19" s="451"/>
      <c r="G19" s="451"/>
      <c r="H19" s="451"/>
      <c r="I19" s="451"/>
      <c r="J19" s="451"/>
      <c r="K19" s="451"/>
      <c r="L19" s="451"/>
    </row>
    <row r="20" spans="1:22" ht="7.15" customHeight="1" thickBot="1" x14ac:dyDescent="0.3">
      <c r="A20" s="263"/>
      <c r="B20" s="258"/>
      <c r="C20" s="259"/>
      <c r="D20" s="259"/>
      <c r="E20" s="259"/>
      <c r="F20" s="260"/>
      <c r="G20" s="261"/>
      <c r="H20" s="262"/>
      <c r="I20" s="262"/>
      <c r="J20" s="1"/>
      <c r="K20" s="1"/>
      <c r="L20" s="1"/>
    </row>
    <row r="21" spans="1:22" x14ac:dyDescent="0.25">
      <c r="A21" s="380" t="s">
        <v>257</v>
      </c>
      <c r="B21" s="382" t="s">
        <v>258</v>
      </c>
      <c r="C21" s="384" t="s">
        <v>296</v>
      </c>
      <c r="D21" s="385"/>
      <c r="E21" s="386"/>
      <c r="F21" s="387" t="s">
        <v>260</v>
      </c>
      <c r="G21" s="1"/>
      <c r="H21" s="389" t="s">
        <v>261</v>
      </c>
      <c r="I21" s="390"/>
      <c r="J21" s="391"/>
      <c r="K21" s="1"/>
      <c r="L21" s="1"/>
    </row>
    <row r="22" spans="1:22" ht="15.75" thickBot="1" x14ac:dyDescent="0.3">
      <c r="A22" s="447"/>
      <c r="B22" s="448"/>
      <c r="C22" s="314">
        <v>500</v>
      </c>
      <c r="D22" s="315">
        <v>700</v>
      </c>
      <c r="E22" s="316">
        <v>900</v>
      </c>
      <c r="F22" s="449"/>
      <c r="G22" s="1"/>
      <c r="H22" s="218" t="s">
        <v>262</v>
      </c>
      <c r="I22" s="219" t="s">
        <v>263</v>
      </c>
      <c r="J22" s="220" t="s">
        <v>264</v>
      </c>
      <c r="K22" s="1"/>
      <c r="L22" s="1"/>
    </row>
    <row r="23" spans="1:22" x14ac:dyDescent="0.25">
      <c r="A23" s="317">
        <v>190</v>
      </c>
      <c r="B23" s="331">
        <v>132300</v>
      </c>
      <c r="C23" s="223">
        <v>28.6</v>
      </c>
      <c r="D23" s="224">
        <v>25.6</v>
      </c>
      <c r="E23" s="225">
        <v>23.1</v>
      </c>
      <c r="F23" s="332">
        <v>5.9</v>
      </c>
      <c r="G23" s="1"/>
      <c r="H23" s="227">
        <f t="shared" ref="H23:H28" si="1">A23*0.22*0.2</f>
        <v>8.36</v>
      </c>
      <c r="I23" s="333">
        <f t="shared" ref="I23:I28" si="2">A23*0.22*0.35</f>
        <v>14.629999999999997</v>
      </c>
      <c r="J23" s="334">
        <f>A23*0.22*0.65</f>
        <v>27.169999999999998</v>
      </c>
      <c r="K23" s="1"/>
      <c r="L23" s="1"/>
    </row>
    <row r="24" spans="1:22" x14ac:dyDescent="0.25">
      <c r="A24" s="318">
        <v>210</v>
      </c>
      <c r="B24" s="335">
        <v>145000</v>
      </c>
      <c r="C24" s="232">
        <v>30.8</v>
      </c>
      <c r="D24" s="233">
        <v>27.4</v>
      </c>
      <c r="E24" s="234">
        <v>24.7</v>
      </c>
      <c r="F24" s="336">
        <v>6.3</v>
      </c>
      <c r="G24" s="1"/>
      <c r="H24" s="337">
        <f t="shared" si="1"/>
        <v>9.24</v>
      </c>
      <c r="I24" s="338">
        <f t="shared" si="2"/>
        <v>16.170000000000002</v>
      </c>
      <c r="J24" s="339">
        <f t="shared" ref="J24:J28" si="3">A24*0.22*0.65</f>
        <v>30.03</v>
      </c>
      <c r="K24" s="1"/>
      <c r="L24" s="1"/>
    </row>
    <row r="25" spans="1:22" x14ac:dyDescent="0.25">
      <c r="A25" s="324">
        <v>230</v>
      </c>
      <c r="B25" s="340">
        <v>158500</v>
      </c>
      <c r="C25" s="232">
        <v>34.1</v>
      </c>
      <c r="D25" s="233">
        <v>30.4</v>
      </c>
      <c r="E25" s="234">
        <v>27.5</v>
      </c>
      <c r="F25" s="341">
        <v>6.9</v>
      </c>
      <c r="G25" s="1"/>
      <c r="H25" s="242">
        <f t="shared" si="1"/>
        <v>10.120000000000001</v>
      </c>
      <c r="I25" s="243">
        <f t="shared" si="2"/>
        <v>17.71</v>
      </c>
      <c r="J25" s="244">
        <f t="shared" si="3"/>
        <v>32.89</v>
      </c>
      <c r="K25" s="1"/>
      <c r="L25" s="1"/>
    </row>
    <row r="26" spans="1:22" ht="18" customHeight="1" x14ac:dyDescent="0.25">
      <c r="A26" s="318">
        <v>250</v>
      </c>
      <c r="B26" s="335">
        <v>175200</v>
      </c>
      <c r="C26" s="232">
        <v>37.299999999999997</v>
      </c>
      <c r="D26" s="233">
        <v>33.4</v>
      </c>
      <c r="E26" s="234">
        <v>30.2</v>
      </c>
      <c r="F26" s="336">
        <v>7.7</v>
      </c>
      <c r="G26" s="1"/>
      <c r="H26" s="337">
        <f t="shared" si="1"/>
        <v>11</v>
      </c>
      <c r="I26" s="338">
        <f t="shared" si="2"/>
        <v>19.25</v>
      </c>
      <c r="J26" s="339">
        <f t="shared" si="3"/>
        <v>35.75</v>
      </c>
      <c r="K26" s="1"/>
      <c r="L26" s="1"/>
    </row>
    <row r="27" spans="1:22" ht="18" customHeight="1" x14ac:dyDescent="0.25">
      <c r="A27" s="324">
        <v>280</v>
      </c>
      <c r="B27" s="340">
        <v>192000</v>
      </c>
      <c r="C27" s="232">
        <v>40.700000000000003</v>
      </c>
      <c r="D27" s="233">
        <v>36.299999999999997</v>
      </c>
      <c r="E27" s="234">
        <v>32.700000000000003</v>
      </c>
      <c r="F27" s="342">
        <v>7.8</v>
      </c>
      <c r="G27" s="1"/>
      <c r="H27" s="242">
        <f t="shared" si="1"/>
        <v>12.32</v>
      </c>
      <c r="I27" s="243">
        <f t="shared" si="2"/>
        <v>21.56</v>
      </c>
      <c r="J27" s="244">
        <f t="shared" si="3"/>
        <v>40.04</v>
      </c>
      <c r="K27" s="1"/>
      <c r="L27" s="1"/>
    </row>
    <row r="28" spans="1:22" ht="18" customHeight="1" thickBot="1" x14ac:dyDescent="0.3">
      <c r="A28" s="325">
        <v>320</v>
      </c>
      <c r="B28" s="343">
        <v>214500</v>
      </c>
      <c r="C28" s="250">
        <v>44.6</v>
      </c>
      <c r="D28" s="251">
        <v>39.700000000000003</v>
      </c>
      <c r="E28" s="252">
        <v>35.700000000000003</v>
      </c>
      <c r="F28" s="344">
        <v>7.9</v>
      </c>
      <c r="G28" s="1"/>
      <c r="H28" s="328">
        <f t="shared" si="1"/>
        <v>14.080000000000002</v>
      </c>
      <c r="I28" s="329">
        <f t="shared" si="2"/>
        <v>24.64</v>
      </c>
      <c r="J28" s="330">
        <f t="shared" si="3"/>
        <v>45.760000000000005</v>
      </c>
      <c r="K28" s="1"/>
      <c r="L28" s="1"/>
    </row>
    <row r="29" spans="1:22" ht="33" customHeight="1" x14ac:dyDescent="0.25">
      <c r="A29" s="458" t="s">
        <v>297</v>
      </c>
      <c r="B29" s="458"/>
      <c r="C29" s="458"/>
      <c r="D29" s="458"/>
      <c r="E29" s="458"/>
      <c r="F29" s="458"/>
      <c r="G29" s="458"/>
      <c r="H29" s="458"/>
      <c r="I29" s="458"/>
      <c r="J29" s="458"/>
      <c r="K29" s="458"/>
      <c r="L29" s="458"/>
    </row>
    <row r="30" spans="1:22" ht="6" customHeight="1" x14ac:dyDescent="0.25">
      <c r="A30" s="279"/>
      <c r="B30" s="280"/>
      <c r="C30" s="280"/>
      <c r="D30" s="280"/>
      <c r="E30" s="280"/>
      <c r="F30" s="280"/>
      <c r="G30" s="280"/>
      <c r="H30" s="280"/>
      <c r="I30" s="280"/>
      <c r="J30" s="280"/>
      <c r="K30" s="280"/>
      <c r="L30" s="1"/>
    </row>
    <row r="31" spans="1:22" ht="19.149999999999999" customHeight="1" x14ac:dyDescent="0.4">
      <c r="A31" s="459" t="s">
        <v>268</v>
      </c>
      <c r="B31" s="460"/>
      <c r="C31" s="461"/>
      <c r="D31" s="402" t="s">
        <v>269</v>
      </c>
      <c r="E31" s="402"/>
      <c r="F31" s="402"/>
      <c r="G31" s="281">
        <v>20.5</v>
      </c>
      <c r="H31" s="462" t="s">
        <v>298</v>
      </c>
      <c r="I31" s="463"/>
      <c r="J31" s="463"/>
      <c r="K31" s="463"/>
      <c r="L31" s="464"/>
      <c r="N31" s="345"/>
      <c r="O31" s="346"/>
      <c r="P31" s="346"/>
      <c r="Q31" s="346"/>
      <c r="R31" s="346"/>
      <c r="S31" s="346"/>
      <c r="T31" s="346"/>
      <c r="U31" s="346"/>
      <c r="V31" s="346"/>
    </row>
    <row r="32" spans="1:22" ht="19.149999999999999" customHeight="1" x14ac:dyDescent="0.4">
      <c r="A32" s="282"/>
      <c r="B32" s="282"/>
      <c r="C32" s="282"/>
      <c r="D32" s="453" t="s">
        <v>299</v>
      </c>
      <c r="E32" s="453"/>
      <c r="F32" s="453"/>
      <c r="G32" s="281">
        <v>22.8</v>
      </c>
      <c r="H32" s="454" t="s">
        <v>300</v>
      </c>
      <c r="I32" s="455"/>
      <c r="J32" s="455"/>
      <c r="K32" s="455"/>
      <c r="L32" s="456"/>
      <c r="N32" s="457"/>
      <c r="O32" s="457"/>
      <c r="P32" s="457"/>
      <c r="Q32" s="457"/>
      <c r="R32" s="457"/>
      <c r="S32" s="457"/>
      <c r="T32" s="457"/>
      <c r="U32" s="457"/>
      <c r="V32" s="457"/>
    </row>
    <row r="33" spans="1:22" ht="19.149999999999999" customHeight="1" x14ac:dyDescent="0.4">
      <c r="A33" s="404" t="s">
        <v>49</v>
      </c>
      <c r="B33" s="404"/>
      <c r="C33" s="282"/>
      <c r="D33" s="402" t="s">
        <v>301</v>
      </c>
      <c r="E33" s="402"/>
      <c r="F33" s="402"/>
      <c r="G33" s="281">
        <v>28.4</v>
      </c>
      <c r="H33" s="462" t="s">
        <v>302</v>
      </c>
      <c r="I33" s="463"/>
      <c r="J33" s="463"/>
      <c r="K33" s="463"/>
      <c r="L33" s="464"/>
      <c r="N33" s="457"/>
      <c r="O33" s="457"/>
      <c r="P33" s="457"/>
      <c r="Q33" s="457"/>
      <c r="R33" s="457"/>
      <c r="S33" s="457"/>
      <c r="T33" s="457"/>
      <c r="U33" s="457"/>
      <c r="V33" s="457"/>
    </row>
    <row r="34" spans="1:22" ht="19.149999999999999" customHeight="1" x14ac:dyDescent="0.4">
      <c r="A34" s="452" t="s">
        <v>50</v>
      </c>
      <c r="B34" s="452"/>
      <c r="C34" s="282"/>
      <c r="D34" s="453" t="s">
        <v>303</v>
      </c>
      <c r="E34" s="453"/>
      <c r="F34" s="453"/>
      <c r="G34" s="281">
        <v>38.4</v>
      </c>
      <c r="H34" s="454" t="s">
        <v>304</v>
      </c>
      <c r="I34" s="455"/>
      <c r="J34" s="455"/>
      <c r="K34" s="455"/>
      <c r="L34" s="456"/>
      <c r="N34" s="457"/>
      <c r="O34" s="457"/>
      <c r="P34" s="457"/>
      <c r="Q34" s="457"/>
      <c r="R34" s="457"/>
      <c r="S34" s="457"/>
      <c r="T34" s="457"/>
      <c r="U34" s="457"/>
      <c r="V34" s="457"/>
    </row>
    <row r="35" spans="1:22" ht="14.45" customHeight="1" x14ac:dyDescent="0.25">
      <c r="A35" s="465" t="s">
        <v>271</v>
      </c>
      <c r="B35" s="465"/>
      <c r="C35" s="465"/>
      <c r="D35" s="465"/>
      <c r="E35" s="465"/>
      <c r="F35" s="465"/>
      <c r="G35" s="465"/>
      <c r="H35" s="465"/>
      <c r="I35" s="465"/>
      <c r="J35" s="465"/>
      <c r="K35" s="465"/>
      <c r="L35" s="465"/>
    </row>
    <row r="36" spans="1:22" ht="7.15" customHeight="1" x14ac:dyDescent="0.25">
      <c r="A36" s="1"/>
      <c r="B36" s="1"/>
      <c r="C36" s="285"/>
      <c r="D36" s="285"/>
      <c r="E36" s="3"/>
      <c r="F36" s="286"/>
      <c r="G36" s="287"/>
      <c r="H36" s="288"/>
      <c r="I36" s="288"/>
      <c r="J36" s="288"/>
      <c r="K36" s="1"/>
      <c r="L36" s="1"/>
    </row>
    <row r="37" spans="1:22" ht="18" customHeight="1" x14ac:dyDescent="0.3">
      <c r="A37" s="347"/>
      <c r="B37" s="348" t="s">
        <v>272</v>
      </c>
      <c r="C37" s="349"/>
      <c r="D37" s="1"/>
      <c r="E37" s="209"/>
      <c r="F37" s="209"/>
      <c r="G37" s="409" t="s">
        <v>273</v>
      </c>
      <c r="H37" s="410"/>
      <c r="I37" s="289" t="s">
        <v>274</v>
      </c>
      <c r="J37" s="290"/>
      <c r="K37" s="291" t="s">
        <v>275</v>
      </c>
      <c r="L37" s="291"/>
      <c r="N37">
        <v>5</v>
      </c>
      <c r="O37">
        <v>7</v>
      </c>
      <c r="P37">
        <v>8</v>
      </c>
      <c r="Q37">
        <v>10</v>
      </c>
      <c r="R37">
        <v>12</v>
      </c>
      <c r="S37">
        <v>14</v>
      </c>
    </row>
    <row r="38" spans="1:22" ht="5.45" customHeight="1" x14ac:dyDescent="0.25">
      <c r="A38" s="1"/>
      <c r="B38" s="1"/>
      <c r="C38" s="1"/>
      <c r="D38" s="1"/>
      <c r="E38" s="1"/>
      <c r="F38" s="1"/>
      <c r="G38" s="1"/>
      <c r="H38" s="1"/>
      <c r="I38" s="1"/>
      <c r="J38" s="1"/>
      <c r="K38" s="291"/>
      <c r="L38" s="291"/>
    </row>
    <row r="39" spans="1:22" ht="15" customHeight="1" x14ac:dyDescent="0.25">
      <c r="A39" s="1"/>
      <c r="B39" s="1" t="s">
        <v>276</v>
      </c>
      <c r="C39" s="1"/>
      <c r="D39" s="1"/>
      <c r="E39" s="1"/>
      <c r="F39" s="1"/>
      <c r="G39" s="1"/>
      <c r="H39" s="1"/>
      <c r="I39" s="1"/>
      <c r="J39" s="290"/>
      <c r="K39" s="291" t="s">
        <v>63</v>
      </c>
      <c r="L39" s="291"/>
    </row>
    <row r="40" spans="1:22" ht="5.45" customHeight="1" x14ac:dyDescent="0.25">
      <c r="A40" s="1"/>
      <c r="B40" s="1"/>
      <c r="C40" s="1"/>
      <c r="D40" s="1"/>
      <c r="E40" s="1"/>
      <c r="F40" s="1"/>
      <c r="G40" s="1"/>
      <c r="H40" s="1"/>
      <c r="I40" s="1"/>
      <c r="J40" s="1"/>
      <c r="K40" s="291"/>
      <c r="L40" s="291"/>
    </row>
    <row r="41" spans="1:22" x14ac:dyDescent="0.25">
      <c r="A41" s="1"/>
      <c r="B41" s="1" t="s">
        <v>305</v>
      </c>
      <c r="C41" s="1"/>
      <c r="D41" s="1"/>
      <c r="E41" s="1"/>
      <c r="F41" s="1"/>
      <c r="G41" s="1"/>
      <c r="H41" s="1"/>
      <c r="I41" s="1"/>
      <c r="J41" s="290"/>
      <c r="K41" s="291" t="s">
        <v>278</v>
      </c>
      <c r="L41" s="291"/>
      <c r="N41" s="9">
        <v>0.2</v>
      </c>
      <c r="O41" s="9">
        <v>0.15</v>
      </c>
      <c r="P41" s="9">
        <v>0.12</v>
      </c>
      <c r="Q41" s="9">
        <v>0.11</v>
      </c>
      <c r="R41" s="10">
        <v>0.1</v>
      </c>
      <c r="S41" s="10">
        <v>0.09</v>
      </c>
    </row>
    <row r="42" spans="1:22" ht="4.9000000000000004" customHeight="1" x14ac:dyDescent="0.25">
      <c r="A42" s="1"/>
      <c r="B42" s="1"/>
      <c r="C42" s="1"/>
      <c r="D42" s="1"/>
      <c r="E42" s="1"/>
      <c r="F42" s="1"/>
      <c r="G42" s="1"/>
      <c r="H42" s="1"/>
      <c r="I42" s="1"/>
      <c r="J42" s="291"/>
      <c r="K42" s="291"/>
      <c r="L42" s="291"/>
    </row>
    <row r="43" spans="1:22" x14ac:dyDescent="0.25">
      <c r="A43" s="1"/>
      <c r="B43" s="1" t="s">
        <v>279</v>
      </c>
      <c r="C43" s="1"/>
      <c r="D43" s="1"/>
      <c r="E43" s="1"/>
      <c r="F43" s="1"/>
      <c r="G43" s="1"/>
      <c r="H43" s="1"/>
      <c r="I43" s="1"/>
      <c r="J43" s="290"/>
      <c r="K43" s="291" t="s">
        <v>280</v>
      </c>
      <c r="L43" s="291"/>
      <c r="N43" s="187">
        <f>'[3]Coef charges fixes'!C87</f>
        <v>0.1713568</v>
      </c>
      <c r="O43" s="187">
        <f>'[3]Coef charges fixes'!C89</f>
        <v>0.13294319354910711</v>
      </c>
      <c r="P43" s="292">
        <f>'[3]Coef charges fixes'!C91</f>
        <v>0.11672757919907842</v>
      </c>
      <c r="Q43" s="187">
        <f>'[3]Coef charges fixes'!C94</f>
        <v>0.10384310918640977</v>
      </c>
      <c r="R43" s="187">
        <f>'[3]Coef charges fixes'!C96</f>
        <v>9.3716554077216671E-2</v>
      </c>
      <c r="S43" s="187">
        <f>'[3]Coef charges fixes'!C97</f>
        <v>8.5622655836081918E-2</v>
      </c>
    </row>
    <row r="44" spans="1:22" ht="5.45" customHeight="1" x14ac:dyDescent="0.25">
      <c r="A44" s="1"/>
      <c r="B44" s="1"/>
      <c r="C44" s="1"/>
      <c r="D44" s="1"/>
      <c r="E44" s="1"/>
      <c r="F44" s="1"/>
      <c r="G44" s="1"/>
      <c r="H44" s="1"/>
      <c r="I44" s="1"/>
      <c r="J44" s="291"/>
      <c r="K44" s="291"/>
      <c r="L44" s="291"/>
      <c r="M44" s="1"/>
    </row>
    <row r="45" spans="1:22" x14ac:dyDescent="0.25">
      <c r="A45" s="1"/>
      <c r="B45" s="1" t="s">
        <v>281</v>
      </c>
      <c r="C45" s="1"/>
      <c r="D45" s="1"/>
      <c r="E45" s="1"/>
      <c r="F45" s="1"/>
      <c r="G45" s="1"/>
      <c r="H45" s="1"/>
      <c r="I45" s="1"/>
      <c r="J45" s="290"/>
      <c r="K45" s="291" t="s">
        <v>4</v>
      </c>
      <c r="L45" s="291"/>
      <c r="U45">
        <v>15</v>
      </c>
    </row>
    <row r="46" spans="1:22" ht="4.9000000000000004" customHeight="1" x14ac:dyDescent="0.25">
      <c r="A46" s="1"/>
      <c r="B46" s="1"/>
      <c r="C46" s="1"/>
      <c r="D46" s="1"/>
      <c r="E46" s="1"/>
      <c r="F46" s="1"/>
      <c r="G46" s="1"/>
      <c r="H46" s="1"/>
      <c r="I46" s="1"/>
      <c r="J46" s="291"/>
      <c r="K46" s="1"/>
      <c r="L46" s="1"/>
    </row>
    <row r="47" spans="1:22" x14ac:dyDescent="0.25">
      <c r="A47" s="1"/>
      <c r="B47" s="1" t="s">
        <v>282</v>
      </c>
      <c r="C47" s="1"/>
      <c r="D47" s="1"/>
      <c r="E47" s="1"/>
      <c r="F47" s="1"/>
      <c r="G47" s="1"/>
      <c r="H47" s="1"/>
      <c r="I47" s="1"/>
      <c r="J47" s="293" t="b">
        <f>IF(J45=7,J43*O43,IF(J45=5,J43*N43,IF(J45=8,J43*P43,IF(J45=10,J43*Q43,IF(J45=12,J43*R43,IF(J45=14,J43*S43,FALSE))))))</f>
        <v>0</v>
      </c>
      <c r="K47" s="291" t="s">
        <v>3</v>
      </c>
      <c r="L47" s="1"/>
    </row>
    <row r="48" spans="1:22" ht="6.6" customHeight="1" x14ac:dyDescent="0.25">
      <c r="A48" s="1"/>
      <c r="B48" s="1"/>
      <c r="C48" s="1"/>
      <c r="D48" s="1"/>
      <c r="E48" s="1"/>
      <c r="F48" s="1"/>
      <c r="G48" s="1"/>
      <c r="H48" s="1"/>
      <c r="I48" s="1"/>
      <c r="J48" s="291"/>
      <c r="K48" s="291"/>
      <c r="L48" s="1"/>
    </row>
    <row r="49" spans="1:12" x14ac:dyDescent="0.25">
      <c r="A49" s="1"/>
      <c r="B49" s="1" t="s">
        <v>283</v>
      </c>
      <c r="C49" s="1"/>
      <c r="D49" s="1"/>
      <c r="E49" s="1"/>
      <c r="F49" s="1"/>
      <c r="G49" s="1"/>
      <c r="H49" s="1"/>
      <c r="I49" s="1"/>
      <c r="J49" s="294" t="e">
        <f>J47/J41</f>
        <v>#DIV/0!</v>
      </c>
      <c r="K49" s="291" t="s">
        <v>6</v>
      </c>
      <c r="L49" s="1"/>
    </row>
    <row r="50" spans="1:12" ht="4.1500000000000004" customHeight="1" x14ac:dyDescent="0.25">
      <c r="A50" s="1"/>
      <c r="B50" s="1"/>
      <c r="C50" s="1"/>
      <c r="D50" s="1"/>
      <c r="E50" s="1"/>
      <c r="F50" s="1"/>
      <c r="G50" s="1"/>
      <c r="H50" s="1"/>
      <c r="I50" s="1"/>
      <c r="J50" s="291"/>
      <c r="K50" s="291"/>
      <c r="L50" s="1"/>
    </row>
    <row r="51" spans="1:12" x14ac:dyDescent="0.25">
      <c r="A51" s="1"/>
      <c r="B51" s="1" t="s">
        <v>284</v>
      </c>
      <c r="C51" s="1"/>
      <c r="D51" s="1"/>
      <c r="E51" s="1"/>
      <c r="F51" s="1"/>
      <c r="G51" s="1"/>
      <c r="H51" s="1"/>
      <c r="I51" s="1"/>
      <c r="J51" s="290"/>
      <c r="K51" s="291" t="s">
        <v>6</v>
      </c>
      <c r="L51" s="1"/>
    </row>
    <row r="52" spans="1:12" ht="4.1500000000000004" customHeight="1" x14ac:dyDescent="0.25">
      <c r="A52" s="1"/>
      <c r="B52" s="1"/>
      <c r="C52" s="1"/>
      <c r="D52" s="1"/>
      <c r="E52" s="1"/>
      <c r="F52" s="1"/>
      <c r="G52" s="1"/>
      <c r="H52" s="1"/>
      <c r="I52" s="1"/>
      <c r="J52" s="291"/>
      <c r="K52" s="291"/>
      <c r="L52" s="1"/>
    </row>
    <row r="53" spans="1:12" ht="20.25" x14ac:dyDescent="0.4">
      <c r="A53" s="1"/>
      <c r="B53" s="1"/>
      <c r="C53" s="295"/>
      <c r="D53" s="1"/>
      <c r="E53" s="295"/>
      <c r="F53" s="296" t="s">
        <v>285</v>
      </c>
      <c r="G53" s="297"/>
      <c r="H53" s="297"/>
      <c r="I53" s="297"/>
      <c r="J53" s="298" t="e">
        <f>J49+J51</f>
        <v>#DIV/0!</v>
      </c>
      <c r="K53" s="291" t="s">
        <v>6</v>
      </c>
      <c r="L53" s="1"/>
    </row>
    <row r="54" spans="1:12" ht="4.9000000000000004" customHeight="1" x14ac:dyDescent="0.25">
      <c r="A54" s="1"/>
      <c r="B54" s="1"/>
      <c r="C54" s="1"/>
      <c r="D54" s="1"/>
      <c r="E54" s="1"/>
      <c r="F54" s="1"/>
      <c r="G54" s="1"/>
      <c r="H54" s="1"/>
      <c r="I54" s="1"/>
      <c r="J54" s="289"/>
      <c r="K54" s="1"/>
      <c r="L54" s="1"/>
    </row>
    <row r="55" spans="1:12" ht="4.9000000000000004" customHeight="1" thickBot="1" x14ac:dyDescent="0.3">
      <c r="A55" s="299"/>
      <c r="B55" s="299"/>
      <c r="C55" s="299"/>
      <c r="D55" s="299"/>
      <c r="E55" s="299"/>
      <c r="F55" s="299"/>
      <c r="G55" s="299"/>
      <c r="H55" s="299"/>
      <c r="I55" s="299"/>
      <c r="J55" s="300"/>
      <c r="K55" s="299"/>
      <c r="L55" s="299"/>
    </row>
    <row r="56" spans="1:12" ht="19.899999999999999" customHeight="1" thickBot="1" x14ac:dyDescent="0.3">
      <c r="A56" s="411" t="s">
        <v>286</v>
      </c>
      <c r="B56" s="412"/>
      <c r="C56" s="412"/>
      <c r="D56" s="412"/>
      <c r="E56" s="412"/>
      <c r="F56" s="413"/>
      <c r="G56" s="414" t="s">
        <v>287</v>
      </c>
      <c r="H56" s="415"/>
      <c r="I56" s="415"/>
      <c r="J56" s="415"/>
      <c r="K56" s="415"/>
      <c r="L56" s="416"/>
    </row>
    <row r="57" spans="1:12" ht="7.15" customHeight="1" thickBot="1" x14ac:dyDescent="0.35">
      <c r="A57" s="301"/>
      <c r="B57" s="301"/>
      <c r="C57" s="301"/>
      <c r="D57" s="301"/>
      <c r="E57" s="301"/>
      <c r="F57" s="301"/>
      <c r="G57" s="301"/>
      <c r="H57" s="301"/>
      <c r="I57" s="301"/>
      <c r="J57" s="301"/>
      <c r="K57" s="301"/>
      <c r="L57" s="301"/>
    </row>
    <row r="58" spans="1:12" ht="20.45" customHeight="1" thickBot="1" x14ac:dyDescent="0.3">
      <c r="A58" s="466" t="s">
        <v>288</v>
      </c>
      <c r="B58" s="467"/>
      <c r="C58" s="468"/>
      <c r="D58" s="466" t="s">
        <v>289</v>
      </c>
      <c r="E58" s="467"/>
      <c r="F58" s="468"/>
      <c r="G58" s="420" t="s">
        <v>290</v>
      </c>
      <c r="H58" s="421"/>
      <c r="I58" s="420" t="s">
        <v>291</v>
      </c>
      <c r="J58" s="469"/>
      <c r="K58" s="469"/>
      <c r="L58" s="421"/>
    </row>
    <row r="59" spans="1:12" ht="18" customHeight="1" x14ac:dyDescent="0.3">
      <c r="A59" s="426" t="s">
        <v>262</v>
      </c>
      <c r="B59" s="427"/>
      <c r="C59" s="229">
        <f>J39*0.22*0.2</f>
        <v>0</v>
      </c>
      <c r="D59" s="428" t="e">
        <f>J53+(C59*J37)</f>
        <v>#DIV/0!</v>
      </c>
      <c r="E59" s="428"/>
      <c r="F59" s="302"/>
      <c r="G59" s="429"/>
      <c r="H59" s="430"/>
      <c r="I59" s="435" t="e">
        <f>D59+G59</f>
        <v>#DIV/0!</v>
      </c>
      <c r="J59" s="436"/>
      <c r="K59" s="303"/>
      <c r="L59" s="304"/>
    </row>
    <row r="60" spans="1:12" ht="18" customHeight="1" x14ac:dyDescent="0.3">
      <c r="A60" s="470" t="s">
        <v>263</v>
      </c>
      <c r="B60" s="471"/>
      <c r="C60" s="339">
        <f>J39*0.22*0.35</f>
        <v>0</v>
      </c>
      <c r="D60" s="472" t="e">
        <f>J53+(C60*J37)</f>
        <v>#DIV/0!</v>
      </c>
      <c r="E60" s="472"/>
      <c r="F60" s="350"/>
      <c r="G60" s="431"/>
      <c r="H60" s="432"/>
      <c r="I60" s="440" t="e">
        <f>D60+G59</f>
        <v>#DIV/0!</v>
      </c>
      <c r="J60" s="441"/>
      <c r="K60" s="307"/>
      <c r="L60" s="308"/>
    </row>
    <row r="61" spans="1:12" ht="18" customHeight="1" thickBot="1" x14ac:dyDescent="0.35">
      <c r="A61" s="442" t="s">
        <v>264</v>
      </c>
      <c r="B61" s="443"/>
      <c r="C61" s="256">
        <f>J39*0.22*0.65</f>
        <v>0</v>
      </c>
      <c r="D61" s="444" t="e">
        <f>J53+(C61*J37)</f>
        <v>#DIV/0!</v>
      </c>
      <c r="E61" s="444"/>
      <c r="F61" s="309"/>
      <c r="G61" s="433"/>
      <c r="H61" s="434"/>
      <c r="I61" s="445" t="e">
        <f>D61+G59</f>
        <v>#DIV/0!</v>
      </c>
      <c r="J61" s="446"/>
      <c r="K61" s="310"/>
      <c r="L61" s="311"/>
    </row>
    <row r="62" spans="1:12" ht="4.1500000000000004" customHeight="1" x14ac:dyDescent="0.25">
      <c r="A62" s="1"/>
      <c r="B62" s="1"/>
      <c r="C62" s="1"/>
      <c r="D62" s="1"/>
      <c r="E62" s="1"/>
      <c r="F62" s="1"/>
      <c r="G62" s="1"/>
      <c r="H62" s="1"/>
      <c r="I62" s="1"/>
      <c r="J62" s="1"/>
      <c r="K62" s="1"/>
      <c r="L62" s="1"/>
    </row>
    <row r="63" spans="1:12" x14ac:dyDescent="0.25">
      <c r="A63" s="1"/>
      <c r="B63" s="1"/>
      <c r="D63" s="312"/>
      <c r="E63" s="1"/>
      <c r="F63" s="1"/>
      <c r="G63" s="425" t="s">
        <v>292</v>
      </c>
      <c r="H63" s="425"/>
      <c r="I63" s="425"/>
      <c r="J63" s="425"/>
      <c r="K63" s="425"/>
      <c r="L63" s="425"/>
    </row>
    <row r="64" spans="1:12" ht="14.45" customHeight="1" x14ac:dyDescent="0.25">
      <c r="A64" s="1"/>
      <c r="B64" s="1"/>
      <c r="C64" s="312"/>
      <c r="D64" s="312"/>
      <c r="E64" s="1"/>
      <c r="F64" s="1"/>
      <c r="G64" s="1"/>
      <c r="H64" s="1"/>
      <c r="I64" s="1"/>
      <c r="J64" s="1"/>
      <c r="K64" s="1"/>
      <c r="L64" s="1"/>
    </row>
    <row r="65" spans="1:12" ht="34.9" customHeight="1" x14ac:dyDescent="0.25">
      <c r="A65" s="1"/>
      <c r="B65" s="1"/>
      <c r="C65" s="312"/>
      <c r="D65" s="312"/>
      <c r="E65" s="1"/>
      <c r="F65" s="1"/>
      <c r="G65" s="1"/>
      <c r="H65" s="1"/>
      <c r="I65" s="1"/>
      <c r="J65" s="1"/>
      <c r="K65" s="1"/>
      <c r="L65" s="1"/>
    </row>
  </sheetData>
  <sheetProtection algorithmName="SHA-512" hashValue="ABHe2SeaQwK8jk5SE87FPZ0CoCkEVZ5O8Xz/XOUVdXLGifBWkjKg43gp0Xn/0bCjUwIiOYRVJKxpXt7xSF4vNQ==" saltValue="UCQbp3Dx+fgEb0TP0MH9Aw==" spinCount="100000" sheet="1" selectLockedCells="1"/>
  <mergeCells count="50">
    <mergeCell ref="G63:L63"/>
    <mergeCell ref="A59:B59"/>
    <mergeCell ref="D59:E59"/>
    <mergeCell ref="G59:H61"/>
    <mergeCell ref="I59:J59"/>
    <mergeCell ref="A60:B60"/>
    <mergeCell ref="D60:E60"/>
    <mergeCell ref="I60:J60"/>
    <mergeCell ref="A61:B61"/>
    <mergeCell ref="D61:E61"/>
    <mergeCell ref="I61:J61"/>
    <mergeCell ref="A35:L35"/>
    <mergeCell ref="G37:H37"/>
    <mergeCell ref="A56:F56"/>
    <mergeCell ref="G56:L56"/>
    <mergeCell ref="A58:C58"/>
    <mergeCell ref="D58:F58"/>
    <mergeCell ref="G58:H58"/>
    <mergeCell ref="I58:L58"/>
    <mergeCell ref="A34:B34"/>
    <mergeCell ref="D34:F34"/>
    <mergeCell ref="H34:L34"/>
    <mergeCell ref="N34:V34"/>
    <mergeCell ref="A29:L29"/>
    <mergeCell ref="A31:C31"/>
    <mergeCell ref="D31:F31"/>
    <mergeCell ref="H31:L31"/>
    <mergeCell ref="D32:F32"/>
    <mergeCell ref="H32:L32"/>
    <mergeCell ref="N32:V32"/>
    <mergeCell ref="A33:B33"/>
    <mergeCell ref="D33:F33"/>
    <mergeCell ref="H33:L33"/>
    <mergeCell ref="N33:V33"/>
    <mergeCell ref="A19:L19"/>
    <mergeCell ref="A21:A22"/>
    <mergeCell ref="B21:B22"/>
    <mergeCell ref="C21:E21"/>
    <mergeCell ref="F21:F22"/>
    <mergeCell ref="H21:J21"/>
    <mergeCell ref="D3:H3"/>
    <mergeCell ref="D4:H4"/>
    <mergeCell ref="A7:J7"/>
    <mergeCell ref="K7:L7"/>
    <mergeCell ref="A10:L10"/>
    <mergeCell ref="A12:A13"/>
    <mergeCell ref="B12:B13"/>
    <mergeCell ref="C12:E12"/>
    <mergeCell ref="F12:F13"/>
    <mergeCell ref="H12:J12"/>
  </mergeCells>
  <hyperlinks>
    <hyperlink ref="A34" r:id="rId1" xr:uid="{0ED5E4D7-AD67-4801-9DC4-A5D1A33AFCB3}"/>
  </hyperlinks>
  <printOptions horizontalCentered="1" verticalCentered="1"/>
  <pageMargins left="0.11811023622047245" right="0.11811023622047245" top="0.15748031496062992" bottom="0.15748031496062992" header="0.31496062992125984" footer="0.31496062992125984"/>
  <pageSetup paperSize="9" scale="76"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125"/>
  <sheetViews>
    <sheetView view="pageBreakPreview" zoomScale="130" zoomScaleNormal="100" zoomScaleSheetLayoutView="130" workbookViewId="0">
      <selection activeCell="I53" sqref="I53"/>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90.57031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35" t="s">
        <v>51</v>
      </c>
      <c r="E2" s="535"/>
      <c r="F2" s="535"/>
      <c r="G2" s="535"/>
      <c r="H2" s="18"/>
      <c r="I2" s="18"/>
      <c r="J2" s="18"/>
      <c r="K2" s="18"/>
      <c r="L2" s="13"/>
    </row>
    <row r="3" spans="1:12" ht="14.45" hidden="1" customHeight="1" x14ac:dyDescent="0.5">
      <c r="A3" s="6"/>
      <c r="B3" s="6"/>
      <c r="C3" s="6"/>
      <c r="D3" s="49"/>
      <c r="E3" s="49"/>
      <c r="F3" s="49"/>
      <c r="G3" s="49"/>
      <c r="H3" s="6"/>
      <c r="I3" s="6"/>
      <c r="J3" s="6"/>
      <c r="K3" s="6"/>
      <c r="L3" s="13"/>
    </row>
    <row r="4" spans="1:12" ht="0.6" customHeight="1" x14ac:dyDescent="0.5">
      <c r="A4" s="6"/>
      <c r="B4" s="6"/>
      <c r="C4" s="6"/>
      <c r="D4" s="49"/>
      <c r="E4" s="49"/>
      <c r="F4" s="49"/>
      <c r="G4" s="49"/>
      <c r="H4" s="6"/>
      <c r="I4" s="6"/>
      <c r="J4" s="6"/>
      <c r="K4" s="6"/>
      <c r="L4" s="13"/>
    </row>
    <row r="5" spans="1:12" ht="33.6" customHeight="1" x14ac:dyDescent="0.5">
      <c r="A5" s="6"/>
      <c r="B5" s="6"/>
      <c r="C5" s="6"/>
      <c r="D5" s="535" t="s">
        <v>52</v>
      </c>
      <c r="E5" s="535"/>
      <c r="F5" s="535"/>
      <c r="G5" s="535"/>
      <c r="H5" s="6"/>
      <c r="I5" s="6"/>
      <c r="J5" s="6"/>
      <c r="K5" s="6"/>
      <c r="L5" s="13"/>
    </row>
    <row r="6" spans="1:12" ht="24.6" customHeight="1" x14ac:dyDescent="0.25">
      <c r="A6" s="6"/>
      <c r="B6" s="6"/>
      <c r="C6" s="6"/>
      <c r="D6" s="6"/>
      <c r="E6" s="6"/>
      <c r="F6" s="6"/>
      <c r="G6" s="6"/>
      <c r="H6" s="6"/>
      <c r="I6" s="6"/>
      <c r="J6" s="6"/>
      <c r="K6" s="6"/>
      <c r="L6" s="13"/>
    </row>
    <row r="7" spans="1:12" ht="24.75" x14ac:dyDescent="0.5">
      <c r="A7" s="488" t="s">
        <v>64</v>
      </c>
      <c r="B7" s="488"/>
      <c r="C7" s="488"/>
      <c r="D7" s="488"/>
      <c r="E7" s="488"/>
      <c r="F7" s="488"/>
      <c r="G7" s="488"/>
      <c r="H7" s="488"/>
      <c r="I7" s="488"/>
      <c r="J7" s="536">
        <v>2023</v>
      </c>
      <c r="K7" s="536"/>
      <c r="L7" s="13"/>
    </row>
    <row r="8" spans="1:12" ht="7.15" customHeight="1" x14ac:dyDescent="0.25">
      <c r="A8" s="6"/>
      <c r="B8" s="6"/>
      <c r="C8" s="6"/>
      <c r="D8" s="6"/>
      <c r="E8" s="6"/>
      <c r="F8" s="6"/>
      <c r="G8" s="6"/>
      <c r="H8" s="6"/>
      <c r="I8" s="6"/>
      <c r="J8" s="6"/>
      <c r="K8" s="6"/>
      <c r="L8" s="13"/>
    </row>
    <row r="9" spans="1:12" ht="16.149999999999999" customHeight="1" x14ac:dyDescent="0.25">
      <c r="A9" s="537" t="s">
        <v>65</v>
      </c>
      <c r="B9" s="537"/>
      <c r="C9" s="537"/>
      <c r="D9" s="537"/>
      <c r="E9" s="537"/>
      <c r="F9" s="537"/>
      <c r="G9" s="537"/>
      <c r="H9" s="537"/>
      <c r="I9" s="537"/>
      <c r="J9" s="537"/>
      <c r="K9" s="537"/>
      <c r="L9" s="13"/>
    </row>
    <row r="10" spans="1:12" ht="16.149999999999999" customHeight="1" x14ac:dyDescent="0.25">
      <c r="A10" s="537"/>
      <c r="B10" s="537"/>
      <c r="C10" s="537"/>
      <c r="D10" s="537"/>
      <c r="E10" s="537"/>
      <c r="F10" s="537"/>
      <c r="G10" s="537"/>
      <c r="H10" s="537"/>
      <c r="I10" s="537"/>
      <c r="J10" s="537"/>
      <c r="K10" s="537"/>
      <c r="L10" s="13"/>
    </row>
    <row r="11" spans="1:12" ht="16.149999999999999" customHeight="1" x14ac:dyDescent="0.25">
      <c r="A11" s="537"/>
      <c r="B11" s="537"/>
      <c r="C11" s="537"/>
      <c r="D11" s="537"/>
      <c r="E11" s="537"/>
      <c r="F11" s="537"/>
      <c r="G11" s="537"/>
      <c r="H11" s="537"/>
      <c r="I11" s="537"/>
      <c r="J11" s="537"/>
      <c r="K11" s="537"/>
      <c r="L11" s="13"/>
    </row>
    <row r="12" spans="1:12" ht="12" customHeight="1" x14ac:dyDescent="0.25">
      <c r="A12" s="6"/>
      <c r="B12" s="7"/>
      <c r="C12" s="7"/>
      <c r="D12" s="7"/>
      <c r="E12" s="7"/>
      <c r="F12" s="7"/>
      <c r="G12" s="7"/>
      <c r="H12" s="7"/>
      <c r="I12" s="7"/>
      <c r="J12" s="7"/>
      <c r="K12" s="6"/>
      <c r="L12" s="13"/>
    </row>
    <row r="13" spans="1:12" ht="16.149999999999999" customHeight="1" x14ac:dyDescent="0.25">
      <c r="A13" s="534" t="s">
        <v>162</v>
      </c>
      <c r="B13" s="534"/>
      <c r="C13" s="534"/>
      <c r="D13" s="534"/>
      <c r="E13" s="534"/>
      <c r="F13" s="534"/>
      <c r="G13" s="534"/>
      <c r="H13" s="534"/>
      <c r="I13" s="534"/>
      <c r="J13" s="534"/>
      <c r="K13" s="534"/>
      <c r="L13" s="13"/>
    </row>
    <row r="14" spans="1:12" ht="31.15" customHeight="1" x14ac:dyDescent="0.25">
      <c r="A14" s="534"/>
      <c r="B14" s="534"/>
      <c r="C14" s="534"/>
      <c r="D14" s="534"/>
      <c r="E14" s="534"/>
      <c r="F14" s="534"/>
      <c r="G14" s="534"/>
      <c r="H14" s="534"/>
      <c r="I14" s="534"/>
      <c r="J14" s="534"/>
      <c r="K14" s="534"/>
      <c r="L14" s="13"/>
    </row>
    <row r="15" spans="1:12" ht="16.149999999999999" customHeight="1" x14ac:dyDescent="0.25">
      <c r="A15" s="534"/>
      <c r="B15" s="534"/>
      <c r="C15" s="534"/>
      <c r="D15" s="534"/>
      <c r="E15" s="534"/>
      <c r="F15" s="534"/>
      <c r="G15" s="534"/>
      <c r="H15" s="534"/>
      <c r="I15" s="534"/>
      <c r="J15" s="534"/>
      <c r="K15" s="534"/>
      <c r="L15" s="13"/>
    </row>
    <row r="16" spans="1:12" ht="133.15" customHeight="1" x14ac:dyDescent="0.25">
      <c r="A16" s="6"/>
      <c r="B16" s="6"/>
      <c r="C16" s="6"/>
      <c r="D16" s="6"/>
      <c r="E16" s="6"/>
      <c r="F16" s="6"/>
      <c r="G16" s="6"/>
      <c r="H16" s="6"/>
      <c r="I16" s="6"/>
      <c r="J16" s="6"/>
      <c r="K16" s="6"/>
      <c r="L16" s="13"/>
    </row>
    <row r="17" spans="1:12" ht="16.149999999999999" customHeight="1" x14ac:dyDescent="0.25">
      <c r="A17" s="537" t="s">
        <v>87</v>
      </c>
      <c r="B17" s="537"/>
      <c r="C17" s="537"/>
      <c r="D17" s="537"/>
      <c r="E17" s="537"/>
      <c r="F17" s="537"/>
      <c r="G17" s="537"/>
      <c r="H17" s="537"/>
      <c r="I17" s="537"/>
      <c r="J17" s="537"/>
      <c r="K17" s="537"/>
      <c r="L17" s="13"/>
    </row>
    <row r="18" spans="1:12" ht="16.149999999999999" customHeight="1" x14ac:dyDescent="0.25">
      <c r="A18" s="537"/>
      <c r="B18" s="537"/>
      <c r="C18" s="537"/>
      <c r="D18" s="537"/>
      <c r="E18" s="537"/>
      <c r="F18" s="537"/>
      <c r="G18" s="537"/>
      <c r="H18" s="537"/>
      <c r="I18" s="537"/>
      <c r="J18" s="537"/>
      <c r="K18" s="537"/>
      <c r="L18" s="13"/>
    </row>
    <row r="19" spans="1:12" ht="16.149999999999999" customHeight="1" x14ac:dyDescent="0.25">
      <c r="A19" s="537"/>
      <c r="B19" s="537"/>
      <c r="C19" s="537"/>
      <c r="D19" s="537"/>
      <c r="E19" s="537"/>
      <c r="F19" s="537"/>
      <c r="G19" s="537"/>
      <c r="H19" s="537"/>
      <c r="I19" s="537"/>
      <c r="J19" s="537"/>
      <c r="K19" s="537"/>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538" t="s">
        <v>32</v>
      </c>
      <c r="D21" s="538" t="s">
        <v>31</v>
      </c>
      <c r="E21" s="538" t="s">
        <v>53</v>
      </c>
      <c r="F21" s="538"/>
      <c r="G21" s="538" t="s">
        <v>54</v>
      </c>
      <c r="H21" s="538" t="s">
        <v>1</v>
      </c>
      <c r="I21" s="539" t="s">
        <v>20</v>
      </c>
      <c r="J21" s="539"/>
      <c r="K21" s="6"/>
      <c r="L21" s="13"/>
    </row>
    <row r="22" spans="1:12" ht="18.600000000000001" customHeight="1" x14ac:dyDescent="0.25">
      <c r="A22" s="6"/>
      <c r="B22" s="6"/>
      <c r="C22" s="538"/>
      <c r="D22" s="538"/>
      <c r="E22" s="86" t="s">
        <v>47</v>
      </c>
      <c r="F22" s="86" t="s">
        <v>48</v>
      </c>
      <c r="G22" s="538"/>
      <c r="H22" s="538"/>
      <c r="I22" s="540"/>
      <c r="J22" s="540"/>
      <c r="K22" s="6"/>
      <c r="L22" s="13"/>
    </row>
    <row r="23" spans="1:12" ht="15" customHeight="1" x14ac:dyDescent="0.25">
      <c r="A23" s="6"/>
      <c r="B23" s="6"/>
      <c r="C23" s="528" t="s">
        <v>66</v>
      </c>
      <c r="D23" s="529">
        <v>3930</v>
      </c>
      <c r="E23" s="504">
        <v>50</v>
      </c>
      <c r="F23" s="505">
        <v>100</v>
      </c>
      <c r="G23" s="506">
        <v>2</v>
      </c>
      <c r="H23" s="507" t="s">
        <v>71</v>
      </c>
      <c r="I23" s="532"/>
      <c r="J23" s="533"/>
      <c r="K23" s="6"/>
      <c r="L23" s="13"/>
    </row>
    <row r="24" spans="1:12" ht="15" customHeight="1" x14ac:dyDescent="0.25">
      <c r="A24" s="6"/>
      <c r="B24" s="6"/>
      <c r="C24" s="528"/>
      <c r="D24" s="529"/>
      <c r="E24" s="504"/>
      <c r="F24" s="505"/>
      <c r="G24" s="506"/>
      <c r="H24" s="507"/>
      <c r="I24" s="530"/>
      <c r="J24" s="531"/>
      <c r="K24" s="6"/>
      <c r="L24" s="13"/>
    </row>
    <row r="25" spans="1:12" ht="15" customHeight="1" x14ac:dyDescent="0.25">
      <c r="A25" s="6"/>
      <c r="B25" s="6"/>
      <c r="C25" s="528"/>
      <c r="D25" s="529"/>
      <c r="E25" s="504"/>
      <c r="F25" s="505"/>
      <c r="G25" s="506"/>
      <c r="H25" s="507"/>
      <c r="I25" s="518"/>
      <c r="J25" s="519"/>
      <c r="K25" s="6"/>
      <c r="L25" s="13"/>
    </row>
    <row r="26" spans="1:12" ht="15" customHeight="1" x14ac:dyDescent="0.25">
      <c r="A26" s="6"/>
      <c r="B26" s="6"/>
      <c r="C26" s="520" t="s">
        <v>67</v>
      </c>
      <c r="D26" s="521">
        <v>8980</v>
      </c>
      <c r="E26" s="522">
        <v>80</v>
      </c>
      <c r="F26" s="523">
        <v>150</v>
      </c>
      <c r="G26" s="524">
        <v>2</v>
      </c>
      <c r="H26" s="525" t="s">
        <v>73</v>
      </c>
      <c r="I26" s="530" t="s">
        <v>75</v>
      </c>
      <c r="J26" s="531"/>
      <c r="K26" s="6"/>
      <c r="L26" s="13"/>
    </row>
    <row r="27" spans="1:12" ht="15" customHeight="1" x14ac:dyDescent="0.25">
      <c r="A27" s="6"/>
      <c r="B27" s="6"/>
      <c r="C27" s="520"/>
      <c r="D27" s="521"/>
      <c r="E27" s="522"/>
      <c r="F27" s="523"/>
      <c r="G27" s="524"/>
      <c r="H27" s="525"/>
      <c r="I27" s="530"/>
      <c r="J27" s="531"/>
      <c r="K27" s="6"/>
      <c r="L27" s="13"/>
    </row>
    <row r="28" spans="1:12" ht="15" customHeight="1" x14ac:dyDescent="0.25">
      <c r="A28" s="6"/>
      <c r="B28" s="6"/>
      <c r="C28" s="520"/>
      <c r="D28" s="521"/>
      <c r="E28" s="522"/>
      <c r="F28" s="523"/>
      <c r="G28" s="524"/>
      <c r="H28" s="525"/>
      <c r="I28" s="530"/>
      <c r="J28" s="531"/>
      <c r="K28" s="6"/>
      <c r="L28" s="13"/>
    </row>
    <row r="29" spans="1:12" ht="15" customHeight="1" x14ac:dyDescent="0.25">
      <c r="A29" s="6"/>
      <c r="B29" s="6"/>
      <c r="C29" s="528" t="s">
        <v>68</v>
      </c>
      <c r="D29" s="529">
        <v>14500</v>
      </c>
      <c r="E29" s="504">
        <v>100</v>
      </c>
      <c r="F29" s="505">
        <v>250</v>
      </c>
      <c r="G29" s="506">
        <v>4</v>
      </c>
      <c r="H29" s="507" t="s">
        <v>74</v>
      </c>
      <c r="I29" s="518"/>
      <c r="J29" s="519"/>
      <c r="K29" s="6"/>
      <c r="L29" s="13"/>
    </row>
    <row r="30" spans="1:12" ht="15" customHeight="1" x14ac:dyDescent="0.25">
      <c r="A30" s="6"/>
      <c r="B30" s="6"/>
      <c r="C30" s="528"/>
      <c r="D30" s="529"/>
      <c r="E30" s="504"/>
      <c r="F30" s="505"/>
      <c r="G30" s="506"/>
      <c r="H30" s="507"/>
      <c r="I30" s="518"/>
      <c r="J30" s="519"/>
      <c r="K30" s="6"/>
      <c r="L30" s="13"/>
    </row>
    <row r="31" spans="1:12" ht="15" customHeight="1" x14ac:dyDescent="0.25">
      <c r="A31" s="6"/>
      <c r="B31" s="6"/>
      <c r="C31" s="528"/>
      <c r="D31" s="529"/>
      <c r="E31" s="504"/>
      <c r="F31" s="505"/>
      <c r="G31" s="506"/>
      <c r="H31" s="507"/>
      <c r="I31" s="518"/>
      <c r="J31" s="519"/>
      <c r="K31" s="6"/>
      <c r="L31" s="13"/>
    </row>
    <row r="32" spans="1:12" ht="15" customHeight="1" x14ac:dyDescent="0.25">
      <c r="A32" s="6"/>
      <c r="B32" s="6"/>
      <c r="C32" s="520" t="s">
        <v>69</v>
      </c>
      <c r="D32" s="521">
        <v>18000</v>
      </c>
      <c r="E32" s="522">
        <v>100</v>
      </c>
      <c r="F32" s="523">
        <v>250</v>
      </c>
      <c r="G32" s="524">
        <v>4</v>
      </c>
      <c r="H32" s="525" t="s">
        <v>55</v>
      </c>
      <c r="I32" s="518"/>
      <c r="J32" s="519"/>
      <c r="K32" s="6"/>
      <c r="L32" s="13"/>
    </row>
    <row r="33" spans="1:13" ht="15" customHeight="1" x14ac:dyDescent="0.25">
      <c r="A33" s="6"/>
      <c r="B33" s="6"/>
      <c r="C33" s="520"/>
      <c r="D33" s="521"/>
      <c r="E33" s="522"/>
      <c r="F33" s="523"/>
      <c r="G33" s="524"/>
      <c r="H33" s="525"/>
      <c r="I33" s="518"/>
      <c r="J33" s="519"/>
      <c r="K33" s="6"/>
      <c r="L33" s="13"/>
    </row>
    <row r="34" spans="1:13" ht="15" customHeight="1" x14ac:dyDescent="0.25">
      <c r="A34" s="6"/>
      <c r="B34" s="6"/>
      <c r="C34" s="520"/>
      <c r="D34" s="521"/>
      <c r="E34" s="522"/>
      <c r="F34" s="523"/>
      <c r="G34" s="524"/>
      <c r="H34" s="525"/>
      <c r="I34" s="518"/>
      <c r="J34" s="519"/>
      <c r="K34" s="6"/>
      <c r="L34" s="13"/>
    </row>
    <row r="35" spans="1:13" ht="15" customHeight="1" x14ac:dyDescent="0.25">
      <c r="A35" s="6"/>
      <c r="B35" s="6"/>
      <c r="C35" s="528" t="s">
        <v>70</v>
      </c>
      <c r="D35" s="529">
        <v>26400</v>
      </c>
      <c r="E35" s="504">
        <v>120</v>
      </c>
      <c r="F35" s="505">
        <v>300</v>
      </c>
      <c r="G35" s="506" t="s">
        <v>307</v>
      </c>
      <c r="H35" s="507" t="s">
        <v>306</v>
      </c>
      <c r="I35" s="518"/>
      <c r="J35" s="519"/>
      <c r="K35" s="6"/>
      <c r="L35" s="13"/>
    </row>
    <row r="36" spans="1:13" ht="15" customHeight="1" x14ac:dyDescent="0.25">
      <c r="A36" s="6"/>
      <c r="B36" s="6"/>
      <c r="C36" s="528"/>
      <c r="D36" s="529"/>
      <c r="E36" s="504"/>
      <c r="F36" s="505"/>
      <c r="G36" s="506"/>
      <c r="H36" s="507"/>
      <c r="I36" s="518"/>
      <c r="J36" s="519"/>
      <c r="K36" s="6"/>
      <c r="L36" s="13"/>
    </row>
    <row r="37" spans="1:13" ht="15" customHeight="1" x14ac:dyDescent="0.25">
      <c r="A37" s="6"/>
      <c r="B37" s="6"/>
      <c r="C37" s="528"/>
      <c r="D37" s="529"/>
      <c r="E37" s="504"/>
      <c r="F37" s="505"/>
      <c r="G37" s="506"/>
      <c r="H37" s="507"/>
      <c r="I37" s="526"/>
      <c r="J37" s="527"/>
      <c r="K37" s="6"/>
      <c r="L37" s="13"/>
    </row>
    <row r="38" spans="1:13" ht="15.6" customHeight="1" x14ac:dyDescent="0.25">
      <c r="A38" s="6"/>
      <c r="B38" s="13"/>
      <c r="C38" s="508" t="s">
        <v>329</v>
      </c>
      <c r="D38" s="508"/>
      <c r="E38" s="508"/>
      <c r="F38" s="508"/>
      <c r="G38" s="508"/>
      <c r="H38" s="508"/>
      <c r="I38" s="508"/>
      <c r="J38" s="508"/>
      <c r="K38" s="508"/>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473" t="s">
        <v>2</v>
      </c>
      <c r="C40" s="474"/>
      <c r="D40" s="475"/>
      <c r="E40" s="53" t="s">
        <v>16</v>
      </c>
      <c r="F40" s="53" t="s">
        <v>17</v>
      </c>
      <c r="G40" s="53" t="s">
        <v>18</v>
      </c>
      <c r="H40" s="16"/>
      <c r="I40" s="16"/>
      <c r="J40" s="16"/>
      <c r="K40" s="6"/>
      <c r="L40" s="13"/>
    </row>
    <row r="41" spans="1:13" ht="15.75" x14ac:dyDescent="0.25">
      <c r="A41" s="6"/>
      <c r="B41" s="476" t="s">
        <v>77</v>
      </c>
      <c r="C41" s="477"/>
      <c r="D41" s="478"/>
      <c r="E41" s="50" t="s">
        <v>308</v>
      </c>
      <c r="F41" s="51" t="s">
        <v>309</v>
      </c>
      <c r="G41" s="52" t="s">
        <v>310</v>
      </c>
      <c r="H41" s="482" t="s">
        <v>5</v>
      </c>
      <c r="I41" s="482"/>
      <c r="J41" s="482"/>
      <c r="K41" s="6"/>
      <c r="L41" s="13"/>
    </row>
    <row r="42" spans="1:13" ht="15.75" x14ac:dyDescent="0.25">
      <c r="A42" s="6"/>
      <c r="B42" s="479" t="s">
        <v>76</v>
      </c>
      <c r="C42" s="480"/>
      <c r="D42" s="481"/>
      <c r="E42" s="50" t="s">
        <v>143</v>
      </c>
      <c r="F42" s="51" t="s">
        <v>311</v>
      </c>
      <c r="G42" s="52" t="s">
        <v>312</v>
      </c>
      <c r="H42" s="482" t="s">
        <v>5</v>
      </c>
      <c r="I42" s="482"/>
      <c r="J42" s="482"/>
      <c r="K42" s="6"/>
      <c r="L42" s="13"/>
    </row>
    <row r="43" spans="1:13" ht="27" customHeight="1" x14ac:dyDescent="0.25">
      <c r="A43" s="6"/>
      <c r="B43" s="509" t="s">
        <v>33</v>
      </c>
      <c r="C43" s="509"/>
      <c r="D43" s="509"/>
      <c r="E43" s="510" t="s">
        <v>78</v>
      </c>
      <c r="F43" s="510"/>
      <c r="G43" s="510"/>
      <c r="H43" s="511" t="s">
        <v>169</v>
      </c>
      <c r="I43" s="511"/>
      <c r="J43" s="511"/>
      <c r="K43" s="6"/>
      <c r="L43" s="13"/>
    </row>
    <row r="44" spans="1:13" ht="12.6" customHeight="1" x14ac:dyDescent="0.25">
      <c r="A44" s="6"/>
      <c r="B44" s="14"/>
      <c r="C44" s="514" t="s">
        <v>49</v>
      </c>
      <c r="D44" s="514"/>
      <c r="E44" s="46" t="s">
        <v>50</v>
      </c>
      <c r="F44" s="15"/>
      <c r="G44" s="15"/>
      <c r="H44" s="15"/>
      <c r="I44" s="15"/>
      <c r="J44" s="15"/>
      <c r="K44" s="6"/>
      <c r="L44" s="13"/>
    </row>
    <row r="45" spans="1:13" ht="17.45" customHeight="1" x14ac:dyDescent="0.25">
      <c r="A45" s="6"/>
      <c r="B45" s="512" t="s">
        <v>21</v>
      </c>
      <c r="C45" s="512"/>
      <c r="D45" s="512"/>
      <c r="E45" s="83" t="s">
        <v>16</v>
      </c>
      <c r="F45" s="83" t="s">
        <v>17</v>
      </c>
      <c r="G45" s="83" t="s">
        <v>18</v>
      </c>
      <c r="H45" s="513" t="s">
        <v>19</v>
      </c>
      <c r="I45" s="513"/>
      <c r="J45" s="513"/>
      <c r="K45" s="6"/>
      <c r="L45" s="13"/>
    </row>
    <row r="46" spans="1:13" ht="15.75" x14ac:dyDescent="0.25">
      <c r="A46" s="6"/>
      <c r="B46" s="512"/>
      <c r="C46" s="512"/>
      <c r="D46" s="512"/>
      <c r="E46" s="54" t="s">
        <v>84</v>
      </c>
      <c r="F46" s="55" t="s">
        <v>85</v>
      </c>
      <c r="G46" s="56" t="s">
        <v>86</v>
      </c>
      <c r="H46" s="513"/>
      <c r="I46" s="513"/>
      <c r="J46" s="513"/>
      <c r="K46" s="6"/>
      <c r="L46" s="13"/>
    </row>
    <row r="47" spans="1:13" ht="27" customHeight="1" x14ac:dyDescent="0.25">
      <c r="A47" s="6"/>
      <c r="B47" s="515" t="s">
        <v>60</v>
      </c>
      <c r="C47" s="516"/>
      <c r="D47" s="517"/>
      <c r="E47" s="510" t="s">
        <v>78</v>
      </c>
      <c r="F47" s="510"/>
      <c r="G47" s="510"/>
      <c r="H47" s="502" t="s">
        <v>61</v>
      </c>
      <c r="I47" s="502"/>
      <c r="J47" s="503"/>
      <c r="K47" s="6"/>
      <c r="L47" s="13"/>
    </row>
    <row r="48" spans="1:13" ht="17.45" customHeight="1" x14ac:dyDescent="0.25">
      <c r="A48" s="6"/>
      <c r="B48" s="6"/>
      <c r="C48" s="6"/>
      <c r="D48" s="6"/>
      <c r="E48" s="6"/>
      <c r="F48" s="6"/>
      <c r="H48" s="487" t="s">
        <v>34</v>
      </c>
      <c r="I48" s="487"/>
      <c r="J48" s="487"/>
      <c r="K48" s="6"/>
      <c r="L48" s="13"/>
    </row>
    <row r="49" spans="1:20" ht="23.45" customHeight="1" x14ac:dyDescent="0.5">
      <c r="A49" s="488" t="s">
        <v>79</v>
      </c>
      <c r="B49" s="488"/>
      <c r="C49" s="488"/>
      <c r="D49" s="488"/>
      <c r="E49" s="488"/>
      <c r="F49" s="488"/>
      <c r="G49" s="488"/>
      <c r="H49" s="488"/>
      <c r="I49" s="488"/>
      <c r="J49" s="6"/>
      <c r="K49" s="6"/>
      <c r="L49" s="13"/>
    </row>
    <row r="50" spans="1:20" ht="3.6" customHeight="1" x14ac:dyDescent="0.5">
      <c r="A50" s="85"/>
      <c r="B50" s="85"/>
      <c r="C50" s="85"/>
      <c r="D50" s="85"/>
      <c r="E50" s="85"/>
      <c r="F50" s="85"/>
      <c r="G50" s="85"/>
      <c r="H50" s="85"/>
      <c r="I50" s="85"/>
      <c r="J50" s="6"/>
      <c r="K50" s="6"/>
      <c r="L50" s="13"/>
    </row>
    <row r="51" spans="1:20" ht="56.45" customHeight="1" x14ac:dyDescent="0.25">
      <c r="A51" s="6"/>
      <c r="B51" s="6"/>
      <c r="C51" s="489" t="s">
        <v>46</v>
      </c>
      <c r="D51" s="489"/>
      <c r="E51" s="489"/>
      <c r="F51" s="489"/>
      <c r="G51" s="489"/>
      <c r="H51" s="6"/>
      <c r="I51" s="6"/>
      <c r="J51" s="6"/>
      <c r="K51" s="6"/>
      <c r="L51" s="13"/>
    </row>
    <row r="52" spans="1:20" ht="13.9" customHeight="1" x14ac:dyDescent="0.25">
      <c r="A52" s="6"/>
      <c r="B52" s="6"/>
      <c r="C52" s="6"/>
      <c r="D52" s="6"/>
      <c r="E52" s="6"/>
      <c r="F52" s="6"/>
      <c r="G52" s="6"/>
      <c r="H52" s="6"/>
      <c r="I52" s="6"/>
      <c r="J52" s="6"/>
      <c r="K52" s="6"/>
      <c r="L52" s="13"/>
    </row>
    <row r="53" spans="1:20" ht="18.600000000000001" customHeight="1" x14ac:dyDescent="0.25">
      <c r="A53" s="490" t="s">
        <v>80</v>
      </c>
      <c r="B53" s="491"/>
      <c r="C53" s="491"/>
      <c r="D53" s="492"/>
      <c r="E53" s="77"/>
      <c r="F53" s="493"/>
      <c r="G53" s="493"/>
      <c r="H53" s="78" t="s">
        <v>8</v>
      </c>
      <c r="I53" s="79"/>
      <c r="J53" s="80" t="s">
        <v>163</v>
      </c>
      <c r="K53" s="81"/>
      <c r="L53" s="21"/>
      <c r="M53">
        <v>5</v>
      </c>
      <c r="N53">
        <v>7</v>
      </c>
      <c r="O53">
        <v>8</v>
      </c>
      <c r="P53">
        <v>10</v>
      </c>
      <c r="Q53">
        <v>12</v>
      </c>
    </row>
    <row r="54" spans="1:20" ht="4.1500000000000004" customHeight="1" x14ac:dyDescent="0.25">
      <c r="A54" s="69"/>
      <c r="B54" s="22"/>
      <c r="C54" s="22"/>
      <c r="D54" s="22"/>
      <c r="E54" s="22"/>
      <c r="F54" s="22"/>
      <c r="G54" s="22"/>
      <c r="H54" s="22"/>
      <c r="I54" s="27"/>
      <c r="J54" s="28"/>
      <c r="K54" s="71"/>
      <c r="L54" s="21"/>
    </row>
    <row r="55" spans="1:20" ht="16.149999999999999" customHeight="1" x14ac:dyDescent="0.25">
      <c r="A55" s="69"/>
      <c r="B55" s="22" t="s">
        <v>58</v>
      </c>
      <c r="C55" s="22"/>
      <c r="D55" s="22"/>
      <c r="E55" s="22"/>
      <c r="F55" s="22"/>
      <c r="G55" s="22"/>
      <c r="H55" s="22"/>
      <c r="I55" s="30"/>
      <c r="J55" s="28" t="s">
        <v>11</v>
      </c>
      <c r="K55" s="71"/>
      <c r="L55" s="21"/>
    </row>
    <row r="56" spans="1:20" ht="4.1500000000000004" customHeight="1" x14ac:dyDescent="0.25">
      <c r="A56" s="69"/>
      <c r="B56" s="22"/>
      <c r="C56" s="22"/>
      <c r="D56" s="22"/>
      <c r="E56" s="22"/>
      <c r="F56" s="22"/>
      <c r="G56" s="22"/>
      <c r="H56" s="22"/>
      <c r="I56" s="27"/>
      <c r="J56" s="28"/>
      <c r="K56" s="71"/>
      <c r="L56" s="21"/>
    </row>
    <row r="57" spans="1:20" x14ac:dyDescent="0.25">
      <c r="A57" s="69"/>
      <c r="B57" s="22" t="s">
        <v>56</v>
      </c>
      <c r="C57" s="22"/>
      <c r="D57" s="22"/>
      <c r="E57" s="22"/>
      <c r="F57" s="22"/>
      <c r="G57" s="22"/>
      <c r="H57" s="22"/>
      <c r="I57" s="30"/>
      <c r="J57" s="28" t="s">
        <v>30</v>
      </c>
      <c r="K57" s="71"/>
      <c r="L57" s="21"/>
      <c r="M57" s="9">
        <v>0.2</v>
      </c>
      <c r="N57" s="9">
        <v>0.15</v>
      </c>
      <c r="O57" s="9">
        <v>0.15</v>
      </c>
      <c r="P57" s="9">
        <v>0.12</v>
      </c>
      <c r="Q57" s="10">
        <v>0.1</v>
      </c>
    </row>
    <row r="58" spans="1:20" ht="4.1500000000000004" customHeight="1" x14ac:dyDescent="0.25">
      <c r="A58" s="69"/>
      <c r="B58" s="22"/>
      <c r="C58" s="22"/>
      <c r="D58" s="22"/>
      <c r="E58" s="22"/>
      <c r="F58" s="22"/>
      <c r="G58" s="22"/>
      <c r="H58" s="22"/>
      <c r="I58" s="26"/>
      <c r="J58" s="28"/>
      <c r="K58" s="71"/>
      <c r="L58" s="21"/>
    </row>
    <row r="59" spans="1:20" x14ac:dyDescent="0.25">
      <c r="A59" s="69"/>
      <c r="B59" s="22" t="s">
        <v>59</v>
      </c>
      <c r="C59" s="22"/>
      <c r="D59" s="22"/>
      <c r="E59" s="22"/>
      <c r="F59" s="22"/>
      <c r="G59" s="22"/>
      <c r="H59" s="22"/>
      <c r="I59" s="30"/>
      <c r="J59" s="28" t="s">
        <v>12</v>
      </c>
      <c r="K59" s="71"/>
      <c r="L59" s="21"/>
      <c r="M59" s="187">
        <f>'Coef charges fixes'!D87</f>
        <v>0.16435680000000003</v>
      </c>
      <c r="N59" s="187">
        <f>'Coef charges fixes'!D89</f>
        <v>0.12594319354910713</v>
      </c>
      <c r="O59" s="187">
        <f>'Coef charges fixes'!D90</f>
        <v>0.11818900020214844</v>
      </c>
      <c r="P59" s="187">
        <f>'Coef charges fixes'!D93</f>
        <v>9.9199869865413071E-2</v>
      </c>
      <c r="Q59" s="187">
        <f>'Coef charges fixes'!D96</f>
        <v>8.6716554077216679E-2</v>
      </c>
    </row>
    <row r="60" spans="1:20" ht="4.1500000000000004" customHeight="1" x14ac:dyDescent="0.25">
      <c r="A60" s="69"/>
      <c r="B60" s="22"/>
      <c r="C60" s="22"/>
      <c r="D60" s="22"/>
      <c r="E60" s="22"/>
      <c r="F60" s="22"/>
      <c r="G60" s="22"/>
      <c r="H60" s="22"/>
      <c r="I60" s="26"/>
      <c r="J60" s="28"/>
      <c r="K60" s="71"/>
      <c r="L60" s="23"/>
    </row>
    <row r="61" spans="1:20" ht="14.45" customHeight="1" x14ac:dyDescent="0.25">
      <c r="A61" s="69"/>
      <c r="B61" s="22" t="s">
        <v>23</v>
      </c>
      <c r="C61" s="22"/>
      <c r="D61" s="22"/>
      <c r="E61" s="22"/>
      <c r="F61" s="22"/>
      <c r="G61" s="22"/>
      <c r="H61" s="22"/>
      <c r="I61" s="30"/>
      <c r="J61" s="28" t="s">
        <v>4</v>
      </c>
      <c r="K61" s="71"/>
      <c r="L61" s="21"/>
      <c r="T61">
        <v>15</v>
      </c>
    </row>
    <row r="62" spans="1:20" ht="4.1500000000000004" customHeight="1" x14ac:dyDescent="0.25">
      <c r="A62" s="69"/>
      <c r="B62" s="22"/>
      <c r="C62" s="22"/>
      <c r="D62" s="22"/>
      <c r="E62" s="22"/>
      <c r="F62" s="22"/>
      <c r="G62" s="22"/>
      <c r="H62" s="22"/>
      <c r="I62" s="26"/>
      <c r="J62" s="29"/>
      <c r="K62" s="72"/>
      <c r="L62" s="21"/>
    </row>
    <row r="63" spans="1:20" x14ac:dyDescent="0.25">
      <c r="A63" s="69"/>
      <c r="B63" s="22" t="s">
        <v>24</v>
      </c>
      <c r="C63" s="22"/>
      <c r="D63" s="22"/>
      <c r="E63" s="22"/>
      <c r="F63" s="22"/>
      <c r="G63" s="22"/>
      <c r="H63" s="22"/>
      <c r="I63" s="31" t="b">
        <f>IF(I61=7,I59*N59,IF(I61=5,I59*M59,IF(I61=8,I59*O59,IF(I61=10,I59*P59,IF(I61=12,I59*Q59,FALSE)))))</f>
        <v>0</v>
      </c>
      <c r="J63" s="28" t="s">
        <v>3</v>
      </c>
      <c r="K63" s="72"/>
      <c r="L63" s="21"/>
    </row>
    <row r="64" spans="1:20" ht="4.1500000000000004" customHeight="1" x14ac:dyDescent="0.25">
      <c r="A64" s="69"/>
      <c r="B64" s="22"/>
      <c r="C64" s="22"/>
      <c r="D64" s="22"/>
      <c r="E64" s="22"/>
      <c r="F64" s="22"/>
      <c r="G64" s="22"/>
      <c r="H64" s="22"/>
      <c r="I64" s="26"/>
      <c r="J64" s="28"/>
      <c r="K64" s="72"/>
      <c r="L64" s="21"/>
    </row>
    <row r="65" spans="1:17" x14ac:dyDescent="0.25">
      <c r="A65" s="69"/>
      <c r="B65" s="22" t="s">
        <v>25</v>
      </c>
      <c r="C65" s="22"/>
      <c r="D65" s="22"/>
      <c r="E65" s="22"/>
      <c r="F65" s="22"/>
      <c r="G65" s="22"/>
      <c r="H65" s="22"/>
      <c r="I65" s="32" t="e">
        <f>I63/I57</f>
        <v>#DIV/0!</v>
      </c>
      <c r="J65" s="28" t="s">
        <v>5</v>
      </c>
      <c r="K65" s="72"/>
      <c r="L65" s="21"/>
    </row>
    <row r="66" spans="1:17" ht="4.1500000000000004" customHeight="1" x14ac:dyDescent="0.25">
      <c r="A66" s="69"/>
      <c r="B66" s="22"/>
      <c r="C66" s="22"/>
      <c r="D66" s="22"/>
      <c r="E66" s="22"/>
      <c r="F66" s="22"/>
      <c r="G66" s="22"/>
      <c r="H66" s="22"/>
      <c r="I66" s="26"/>
      <c r="J66" s="28"/>
      <c r="K66" s="72"/>
      <c r="L66" s="21"/>
    </row>
    <row r="67" spans="1:17" x14ac:dyDescent="0.25">
      <c r="A67" s="69"/>
      <c r="B67" s="22" t="s">
        <v>81</v>
      </c>
      <c r="C67" s="22"/>
      <c r="D67" s="22"/>
      <c r="E67" s="22"/>
      <c r="F67" s="22"/>
      <c r="G67" s="22"/>
      <c r="H67" s="22"/>
      <c r="I67" s="30"/>
      <c r="J67" s="28" t="s">
        <v>5</v>
      </c>
      <c r="K67" s="72"/>
      <c r="L67" s="21"/>
    </row>
    <row r="68" spans="1:17" ht="4.1500000000000004" customHeight="1" x14ac:dyDescent="0.25">
      <c r="A68" s="69"/>
      <c r="B68" s="22"/>
      <c r="C68" s="22"/>
      <c r="D68" s="22"/>
      <c r="E68" s="22"/>
      <c r="F68" s="22"/>
      <c r="G68" s="22"/>
      <c r="H68" s="22"/>
      <c r="I68" s="20"/>
      <c r="J68" s="28"/>
      <c r="K68" s="72"/>
      <c r="L68" s="21"/>
    </row>
    <row r="69" spans="1:17" ht="18" x14ac:dyDescent="0.25">
      <c r="A69" s="73"/>
      <c r="B69" s="74"/>
      <c r="C69" s="74"/>
      <c r="D69" s="82"/>
      <c r="E69" s="76"/>
      <c r="F69" s="485" t="s">
        <v>29</v>
      </c>
      <c r="G69" s="486"/>
      <c r="H69" s="486"/>
      <c r="I69" s="63">
        <f>IF(I57=0,0,I65+I67)</f>
        <v>0</v>
      </c>
      <c r="J69" s="64" t="s">
        <v>5</v>
      </c>
      <c r="K69" s="65"/>
      <c r="L69" s="21"/>
    </row>
    <row r="70" spans="1:17" ht="3" customHeight="1" x14ac:dyDescent="0.25">
      <c r="A70" s="22"/>
      <c r="B70" s="22"/>
      <c r="C70" s="22"/>
      <c r="D70" s="22"/>
      <c r="E70" s="22"/>
      <c r="F70" s="22"/>
      <c r="G70" s="22"/>
      <c r="H70" s="22"/>
      <c r="I70" s="19"/>
      <c r="J70" s="22"/>
      <c r="K70" s="22"/>
      <c r="L70" s="21"/>
    </row>
    <row r="71" spans="1:17" ht="7.9" customHeight="1" x14ac:dyDescent="0.25">
      <c r="A71" s="22"/>
      <c r="B71" s="22"/>
      <c r="C71" s="22"/>
      <c r="D71" s="22"/>
      <c r="E71" s="22"/>
      <c r="F71" s="22"/>
      <c r="G71" s="22"/>
      <c r="H71" s="22"/>
      <c r="I71" s="19"/>
      <c r="J71" s="22"/>
      <c r="K71" s="22"/>
      <c r="L71" s="21"/>
    </row>
    <row r="72" spans="1:17" ht="21" customHeight="1" x14ac:dyDescent="0.25">
      <c r="A72" s="490" t="s">
        <v>28</v>
      </c>
      <c r="B72" s="491"/>
      <c r="C72" s="491"/>
      <c r="D72" s="492"/>
      <c r="E72" s="66" t="s">
        <v>15</v>
      </c>
      <c r="F72" s="494"/>
      <c r="G72" s="494"/>
      <c r="H72" s="494"/>
      <c r="I72" s="494"/>
      <c r="J72" s="67"/>
      <c r="K72" s="68"/>
      <c r="L72" s="21"/>
      <c r="M72">
        <v>5</v>
      </c>
      <c r="N72">
        <v>7</v>
      </c>
      <c r="O72">
        <v>8</v>
      </c>
      <c r="P72">
        <v>10</v>
      </c>
      <c r="Q72">
        <v>12</v>
      </c>
    </row>
    <row r="73" spans="1:17" ht="4.3499999999999996" customHeight="1" x14ac:dyDescent="0.25">
      <c r="A73" s="69"/>
      <c r="B73" s="22"/>
      <c r="C73" s="22"/>
      <c r="D73" s="22"/>
      <c r="E73" s="22"/>
      <c r="F73" s="22"/>
      <c r="G73" s="22"/>
      <c r="H73" s="22"/>
      <c r="I73" s="22"/>
      <c r="J73" s="20"/>
      <c r="K73" s="70"/>
      <c r="L73" s="21"/>
    </row>
    <row r="74" spans="1:17" ht="14.45" customHeight="1" x14ac:dyDescent="0.25">
      <c r="A74" s="69"/>
      <c r="B74" s="22" t="s">
        <v>22</v>
      </c>
      <c r="C74" s="22"/>
      <c r="D74" s="22"/>
      <c r="E74" s="22"/>
      <c r="F74" s="22"/>
      <c r="G74" s="22"/>
      <c r="H74" s="22"/>
      <c r="I74" s="30"/>
      <c r="J74" s="28" t="s">
        <v>30</v>
      </c>
      <c r="K74" s="71"/>
      <c r="L74" s="21"/>
      <c r="M74" s="9">
        <v>0.2</v>
      </c>
      <c r="N74" s="9">
        <v>0.15</v>
      </c>
      <c r="O74" s="9">
        <v>0.15</v>
      </c>
      <c r="P74" s="9">
        <v>0.12</v>
      </c>
      <c r="Q74" s="10">
        <v>0.1</v>
      </c>
    </row>
    <row r="75" spans="1:17" ht="4.1500000000000004" customHeight="1" x14ac:dyDescent="0.25">
      <c r="A75" s="69"/>
      <c r="B75" s="22"/>
      <c r="C75" s="22"/>
      <c r="D75" s="22"/>
      <c r="E75" s="22"/>
      <c r="F75" s="22"/>
      <c r="G75" s="22"/>
      <c r="H75" s="22"/>
      <c r="I75" s="26"/>
      <c r="J75" s="28"/>
      <c r="K75" s="71"/>
      <c r="L75" s="21"/>
    </row>
    <row r="76" spans="1:17" ht="14.45" customHeight="1" x14ac:dyDescent="0.25">
      <c r="A76" s="69"/>
      <c r="B76" s="22" t="s">
        <v>27</v>
      </c>
      <c r="C76" s="22"/>
      <c r="D76" s="22"/>
      <c r="E76" s="22"/>
      <c r="F76" s="22"/>
      <c r="G76" s="22"/>
      <c r="H76" s="22"/>
      <c r="I76" s="30"/>
      <c r="J76" s="28" t="s">
        <v>12</v>
      </c>
      <c r="K76" s="71"/>
      <c r="L76" s="21"/>
      <c r="M76" s="187">
        <f t="shared" ref="M76:Q76" si="0">M59</f>
        <v>0.16435680000000003</v>
      </c>
      <c r="N76" s="187">
        <f t="shared" si="0"/>
        <v>0.12594319354910713</v>
      </c>
      <c r="O76" s="187">
        <f t="shared" si="0"/>
        <v>0.11818900020214844</v>
      </c>
      <c r="P76" s="187">
        <f t="shared" si="0"/>
        <v>9.9199869865413071E-2</v>
      </c>
      <c r="Q76" s="187">
        <f t="shared" si="0"/>
        <v>8.6716554077216679E-2</v>
      </c>
    </row>
    <row r="77" spans="1:17" ht="4.1500000000000004" customHeight="1" x14ac:dyDescent="0.25">
      <c r="A77" s="69"/>
      <c r="B77" s="22"/>
      <c r="C77" s="22"/>
      <c r="D77" s="22"/>
      <c r="E77" s="22"/>
      <c r="F77" s="22"/>
      <c r="G77" s="22"/>
      <c r="H77" s="22"/>
      <c r="I77" s="26"/>
      <c r="J77" s="28"/>
      <c r="K77" s="71"/>
      <c r="L77" s="23"/>
    </row>
    <row r="78" spans="1:17" ht="14.45" customHeight="1" x14ac:dyDescent="0.25">
      <c r="A78" s="69"/>
      <c r="B78" s="22" t="s">
        <v>35</v>
      </c>
      <c r="C78" s="22"/>
      <c r="D78" s="22"/>
      <c r="E78" s="22"/>
      <c r="F78" s="22"/>
      <c r="G78" s="22"/>
      <c r="H78" s="22"/>
      <c r="I78" s="30"/>
      <c r="J78" s="28" t="s">
        <v>4</v>
      </c>
      <c r="K78" s="71"/>
      <c r="L78" s="21"/>
    </row>
    <row r="79" spans="1:17" ht="4.1500000000000004" customHeight="1" x14ac:dyDescent="0.25">
      <c r="A79" s="69"/>
      <c r="B79" s="22"/>
      <c r="C79" s="22"/>
      <c r="D79" s="22"/>
      <c r="E79" s="22"/>
      <c r="F79" s="22"/>
      <c r="G79" s="22"/>
      <c r="H79" s="22"/>
      <c r="I79" s="26"/>
      <c r="J79" s="29"/>
      <c r="K79" s="72"/>
      <c r="L79" s="21"/>
    </row>
    <row r="80" spans="1:17" ht="14.45" customHeight="1" x14ac:dyDescent="0.25">
      <c r="A80" s="69"/>
      <c r="B80" s="22" t="s">
        <v>36</v>
      </c>
      <c r="C80" s="22"/>
      <c r="D80" s="22"/>
      <c r="E80" s="22"/>
      <c r="F80" s="22"/>
      <c r="G80" s="22"/>
      <c r="H80" s="22"/>
      <c r="I80" s="31" t="b">
        <f>IF(I78=7,I76*N76,IF(I78=5,I76*M76,IF(I78=8,I76*O76,IF(I78=10,I76*P76,IF(I78=12,I76*Q76,FALSE)))))</f>
        <v>0</v>
      </c>
      <c r="J80" s="28" t="s">
        <v>3</v>
      </c>
      <c r="K80" s="72"/>
      <c r="L80" s="21"/>
    </row>
    <row r="81" spans="1:17" ht="4.1500000000000004" customHeight="1" x14ac:dyDescent="0.25">
      <c r="A81" s="69"/>
      <c r="B81" s="22"/>
      <c r="C81" s="22"/>
      <c r="D81" s="22"/>
      <c r="E81" s="22"/>
      <c r="F81" s="22"/>
      <c r="G81" s="22"/>
      <c r="H81" s="22"/>
      <c r="I81" s="26"/>
      <c r="J81" s="28"/>
      <c r="K81" s="72"/>
      <c r="L81" s="21"/>
    </row>
    <row r="82" spans="1:17" ht="14.45" customHeight="1" x14ac:dyDescent="0.25">
      <c r="A82" s="69"/>
      <c r="B82" s="22" t="s">
        <v>42</v>
      </c>
      <c r="C82" s="22"/>
      <c r="D82" s="22"/>
      <c r="E82" s="22"/>
      <c r="F82" s="22"/>
      <c r="G82" s="22"/>
      <c r="H82" s="22"/>
      <c r="I82" s="32" t="e">
        <f>I80/I74</f>
        <v>#DIV/0!</v>
      </c>
      <c r="J82" s="28" t="s">
        <v>5</v>
      </c>
      <c r="K82" s="72"/>
      <c r="L82" s="21"/>
    </row>
    <row r="83" spans="1:17" ht="4.1500000000000004" customHeight="1" x14ac:dyDescent="0.25">
      <c r="A83" s="69"/>
      <c r="B83" s="22"/>
      <c r="C83" s="22"/>
      <c r="D83" s="22"/>
      <c r="E83" s="22"/>
      <c r="F83" s="22"/>
      <c r="G83" s="22"/>
      <c r="H83" s="22"/>
      <c r="I83" s="26"/>
      <c r="J83" s="28"/>
      <c r="K83" s="72"/>
      <c r="L83" s="21"/>
    </row>
    <row r="84" spans="1:17" ht="14.45" customHeight="1" x14ac:dyDescent="0.25">
      <c r="A84" s="69"/>
      <c r="B84" s="22" t="s">
        <v>26</v>
      </c>
      <c r="C84" s="22"/>
      <c r="D84" s="22"/>
      <c r="E84" s="22"/>
      <c r="F84" s="22"/>
      <c r="G84" s="22"/>
      <c r="H84" s="22"/>
      <c r="I84" s="30"/>
      <c r="J84" s="28" t="s">
        <v>5</v>
      </c>
      <c r="K84" s="72"/>
      <c r="L84" s="21"/>
    </row>
    <row r="85" spans="1:17" ht="4.1500000000000004" customHeight="1" x14ac:dyDescent="0.25">
      <c r="A85" s="69"/>
      <c r="B85" s="22"/>
      <c r="C85" s="22"/>
      <c r="D85" s="22"/>
      <c r="E85" s="22"/>
      <c r="F85" s="22"/>
      <c r="G85" s="22"/>
      <c r="H85" s="22"/>
      <c r="I85" s="20"/>
      <c r="J85" s="28"/>
      <c r="K85" s="72"/>
      <c r="L85" s="21"/>
    </row>
    <row r="86" spans="1:17" ht="18.600000000000001" customHeight="1" x14ac:dyDescent="0.25">
      <c r="A86" s="73"/>
      <c r="B86" s="74"/>
      <c r="C86" s="74"/>
      <c r="D86" s="76"/>
      <c r="E86" s="76"/>
      <c r="F86" s="485" t="s">
        <v>29</v>
      </c>
      <c r="G86" s="486"/>
      <c r="H86" s="486"/>
      <c r="I86" s="63">
        <f>IF(I74=0,0,I82+I84)</f>
        <v>0</v>
      </c>
      <c r="J86" s="64" t="s">
        <v>5</v>
      </c>
      <c r="K86" s="65"/>
      <c r="L86" s="21"/>
    </row>
    <row r="87" spans="1:17" ht="14.45" customHeight="1" x14ac:dyDescent="0.25">
      <c r="A87" s="22"/>
      <c r="B87" s="22"/>
      <c r="C87" s="22"/>
      <c r="D87" s="22"/>
      <c r="E87" s="22"/>
      <c r="F87" s="22"/>
      <c r="G87" s="22"/>
      <c r="H87" s="22"/>
      <c r="I87" s="19"/>
      <c r="J87" s="22"/>
      <c r="K87" s="22"/>
      <c r="L87" s="21"/>
    </row>
    <row r="88" spans="1:17" ht="18.600000000000001" customHeight="1" x14ac:dyDescent="0.25">
      <c r="A88" s="501" t="s">
        <v>43</v>
      </c>
      <c r="B88" s="501"/>
      <c r="C88" s="501"/>
      <c r="D88" s="501"/>
      <c r="E88" s="66" t="s">
        <v>15</v>
      </c>
      <c r="F88" s="494"/>
      <c r="G88" s="494"/>
      <c r="H88" s="494"/>
      <c r="I88" s="494"/>
      <c r="J88" s="67"/>
      <c r="K88" s="68"/>
      <c r="L88" s="21"/>
    </row>
    <row r="89" spans="1:17" ht="4.3499999999999996" customHeight="1" x14ac:dyDescent="0.25">
      <c r="A89" s="69"/>
      <c r="B89" s="22"/>
      <c r="C89" s="22"/>
      <c r="D89" s="22"/>
      <c r="E89" s="22"/>
      <c r="F89" s="22"/>
      <c r="G89" s="22"/>
      <c r="H89" s="22"/>
      <c r="I89" s="22"/>
      <c r="J89" s="20"/>
      <c r="K89" s="70"/>
      <c r="L89" s="21"/>
    </row>
    <row r="90" spans="1:17" ht="14.45" customHeight="1" x14ac:dyDescent="0.25">
      <c r="A90" s="69"/>
      <c r="B90" s="22" t="s">
        <v>22</v>
      </c>
      <c r="C90" s="22"/>
      <c r="D90" s="22"/>
      <c r="E90" s="22"/>
      <c r="F90" s="22"/>
      <c r="G90" s="22"/>
      <c r="H90" s="22"/>
      <c r="I90" s="30"/>
      <c r="J90" s="28" t="s">
        <v>30</v>
      </c>
      <c r="K90" s="71"/>
      <c r="L90" s="21"/>
    </row>
    <row r="91" spans="1:17" ht="4.1500000000000004" customHeight="1" x14ac:dyDescent="0.25">
      <c r="A91" s="69"/>
      <c r="B91" s="22"/>
      <c r="C91" s="22"/>
      <c r="D91" s="22"/>
      <c r="E91" s="22"/>
      <c r="F91" s="22"/>
      <c r="G91" s="22"/>
      <c r="H91" s="22"/>
      <c r="I91" s="26"/>
      <c r="J91" s="28"/>
      <c r="K91" s="71"/>
      <c r="L91" s="21"/>
    </row>
    <row r="92" spans="1:17" ht="14.45" customHeight="1" x14ac:dyDescent="0.25">
      <c r="A92" s="69"/>
      <c r="B92" s="22" t="s">
        <v>27</v>
      </c>
      <c r="C92" s="22"/>
      <c r="D92" s="22"/>
      <c r="E92" s="22"/>
      <c r="F92" s="22"/>
      <c r="G92" s="22"/>
      <c r="H92" s="22"/>
      <c r="I92" s="30"/>
      <c r="J92" s="28" t="s">
        <v>12</v>
      </c>
      <c r="K92" s="71"/>
      <c r="L92" s="21"/>
      <c r="M92" s="187">
        <f t="shared" ref="M92:Q92" si="1">M59</f>
        <v>0.16435680000000003</v>
      </c>
      <c r="N92" s="187">
        <f t="shared" si="1"/>
        <v>0.12594319354910713</v>
      </c>
      <c r="O92" s="187">
        <f t="shared" si="1"/>
        <v>0.11818900020214844</v>
      </c>
      <c r="P92" s="187">
        <f t="shared" si="1"/>
        <v>9.9199869865413071E-2</v>
      </c>
      <c r="Q92" s="187">
        <f t="shared" si="1"/>
        <v>8.6716554077216679E-2</v>
      </c>
    </row>
    <row r="93" spans="1:17" ht="4.1500000000000004" customHeight="1" x14ac:dyDescent="0.25">
      <c r="A93" s="69"/>
      <c r="B93" s="22"/>
      <c r="C93" s="22"/>
      <c r="D93" s="22"/>
      <c r="E93" s="22"/>
      <c r="F93" s="22"/>
      <c r="G93" s="22"/>
      <c r="H93" s="22"/>
      <c r="I93" s="26"/>
      <c r="J93" s="28"/>
      <c r="K93" s="71"/>
      <c r="L93" s="21"/>
    </row>
    <row r="94" spans="1:17" ht="14.45" customHeight="1" x14ac:dyDescent="0.25">
      <c r="A94" s="69"/>
      <c r="B94" s="22" t="s">
        <v>37</v>
      </c>
      <c r="C94" s="22"/>
      <c r="D94" s="22"/>
      <c r="E94" s="22"/>
      <c r="F94" s="22"/>
      <c r="G94" s="22"/>
      <c r="H94" s="22"/>
      <c r="I94" s="30"/>
      <c r="J94" s="28" t="s">
        <v>4</v>
      </c>
      <c r="K94" s="71"/>
      <c r="L94" s="21"/>
    </row>
    <row r="95" spans="1:17" ht="4.1500000000000004" customHeight="1" x14ac:dyDescent="0.25">
      <c r="A95" s="69"/>
      <c r="B95" s="22"/>
      <c r="C95" s="22"/>
      <c r="D95" s="22"/>
      <c r="E95" s="22"/>
      <c r="F95" s="22"/>
      <c r="G95" s="22"/>
      <c r="H95" s="22"/>
      <c r="I95" s="26"/>
      <c r="J95" s="29"/>
      <c r="K95" s="72"/>
      <c r="L95" s="21"/>
    </row>
    <row r="96" spans="1:17" ht="14.45" customHeight="1" x14ac:dyDescent="0.25">
      <c r="A96" s="69"/>
      <c r="B96" s="22" t="s">
        <v>38</v>
      </c>
      <c r="C96" s="22"/>
      <c r="D96" s="22"/>
      <c r="E96" s="22"/>
      <c r="F96" s="22"/>
      <c r="G96" s="22"/>
      <c r="H96" s="22"/>
      <c r="I96" s="31" t="b">
        <f>IF(I94=7,I92*N92,IF(I94=5,I92*M92,IF(I94=8,I92*O92,IF(I94=10,I92*P92,IF(I94=12,I92*Q92,FALSE)))))</f>
        <v>0</v>
      </c>
      <c r="J96" s="28" t="s">
        <v>3</v>
      </c>
      <c r="K96" s="72"/>
      <c r="L96" s="21"/>
    </row>
    <row r="97" spans="1:12" ht="4.1500000000000004" customHeight="1" x14ac:dyDescent="0.25">
      <c r="A97" s="69"/>
      <c r="B97" s="22"/>
      <c r="C97" s="22"/>
      <c r="D97" s="22"/>
      <c r="E97" s="22"/>
      <c r="F97" s="22"/>
      <c r="G97" s="22"/>
      <c r="H97" s="22"/>
      <c r="I97" s="26"/>
      <c r="J97" s="28"/>
      <c r="K97" s="72"/>
      <c r="L97" s="21"/>
    </row>
    <row r="98" spans="1:12" ht="14.45" customHeight="1" x14ac:dyDescent="0.25">
      <c r="A98" s="69"/>
      <c r="B98" s="22" t="s">
        <v>42</v>
      </c>
      <c r="C98" s="22"/>
      <c r="D98" s="22"/>
      <c r="E98" s="22"/>
      <c r="F98" s="22"/>
      <c r="G98" s="22"/>
      <c r="H98" s="22"/>
      <c r="I98" s="32" t="e">
        <f>I96/I90</f>
        <v>#DIV/0!</v>
      </c>
      <c r="J98" s="28" t="s">
        <v>5</v>
      </c>
      <c r="K98" s="72"/>
      <c r="L98" s="21"/>
    </row>
    <row r="99" spans="1:12" ht="4.1500000000000004" customHeight="1" x14ac:dyDescent="0.25">
      <c r="A99" s="69"/>
      <c r="B99" s="22"/>
      <c r="C99" s="22"/>
      <c r="D99" s="22"/>
      <c r="E99" s="22"/>
      <c r="F99" s="22"/>
      <c r="G99" s="22"/>
      <c r="H99" s="22"/>
      <c r="I99" s="26"/>
      <c r="J99" s="28"/>
      <c r="K99" s="72"/>
      <c r="L99" s="21"/>
    </row>
    <row r="100" spans="1:12" ht="14.45" customHeight="1" x14ac:dyDescent="0.25">
      <c r="A100" s="69"/>
      <c r="B100" s="22" t="s">
        <v>26</v>
      </c>
      <c r="C100" s="22"/>
      <c r="D100" s="22"/>
      <c r="E100" s="22"/>
      <c r="F100" s="22"/>
      <c r="G100" s="22"/>
      <c r="H100" s="22"/>
      <c r="I100" s="30"/>
      <c r="J100" s="28" t="s">
        <v>5</v>
      </c>
      <c r="K100" s="72"/>
      <c r="L100" s="21"/>
    </row>
    <row r="101" spans="1:12" ht="4.1500000000000004" customHeight="1" x14ac:dyDescent="0.25">
      <c r="A101" s="69"/>
      <c r="B101" s="22"/>
      <c r="C101" s="22"/>
      <c r="D101" s="22"/>
      <c r="E101" s="22"/>
      <c r="F101" s="22"/>
      <c r="G101" s="22"/>
      <c r="H101" s="22"/>
      <c r="I101" s="20"/>
      <c r="J101" s="28"/>
      <c r="K101" s="72"/>
      <c r="L101" s="21"/>
    </row>
    <row r="102" spans="1:12" ht="21" customHeight="1" x14ac:dyDescent="0.25">
      <c r="A102" s="73"/>
      <c r="B102" s="74"/>
      <c r="C102" s="74"/>
      <c r="D102" s="75"/>
      <c r="E102" s="76"/>
      <c r="F102" s="485" t="s">
        <v>29</v>
      </c>
      <c r="G102" s="486"/>
      <c r="H102" s="486"/>
      <c r="I102" s="63">
        <f>IF(I90=0,0,I98+I100)</f>
        <v>0</v>
      </c>
      <c r="J102" s="64" t="s">
        <v>5</v>
      </c>
      <c r="K102" s="65"/>
      <c r="L102" s="21"/>
    </row>
    <row r="103" spans="1:12" ht="7.9" customHeight="1" x14ac:dyDescent="0.25">
      <c r="A103" s="22"/>
      <c r="B103" s="22"/>
      <c r="C103" s="22"/>
      <c r="D103" s="22"/>
      <c r="E103" s="22"/>
      <c r="F103" s="22"/>
      <c r="G103" s="22"/>
      <c r="H103" s="22"/>
      <c r="I103" s="19"/>
      <c r="J103" s="22"/>
      <c r="K103" s="22"/>
      <c r="L103" s="33"/>
    </row>
    <row r="104" spans="1:12" ht="24.6" customHeight="1" x14ac:dyDescent="0.5">
      <c r="A104" s="488" t="s">
        <v>82</v>
      </c>
      <c r="B104" s="488"/>
      <c r="C104" s="488"/>
      <c r="D104" s="488"/>
      <c r="E104" s="488"/>
      <c r="F104" s="488"/>
      <c r="G104" s="488"/>
      <c r="H104" s="488"/>
      <c r="I104" s="488"/>
      <c r="J104" s="22"/>
      <c r="K104" s="22"/>
      <c r="L104" s="21"/>
    </row>
    <row r="105" spans="1:12" ht="9.6" customHeight="1" x14ac:dyDescent="0.25">
      <c r="A105" s="22"/>
      <c r="B105" s="22"/>
      <c r="C105" s="22"/>
      <c r="D105" s="22"/>
      <c r="E105" s="22"/>
      <c r="F105" s="22"/>
      <c r="G105" s="22"/>
      <c r="H105" s="22"/>
      <c r="I105" s="19"/>
      <c r="J105" s="22"/>
      <c r="K105" s="22"/>
      <c r="L105" s="33"/>
    </row>
    <row r="106" spans="1:12" ht="16.149999999999999" customHeight="1" x14ac:dyDescent="0.25">
      <c r="A106" s="498"/>
      <c r="B106" s="498"/>
      <c r="C106" s="498"/>
      <c r="E106" s="499" t="s">
        <v>83</v>
      </c>
      <c r="F106" s="499"/>
      <c r="G106" s="499"/>
      <c r="H106" s="499"/>
      <c r="I106" s="48"/>
      <c r="J106" s="28" t="s">
        <v>9</v>
      </c>
      <c r="K106" s="34"/>
      <c r="L106" s="21"/>
    </row>
    <row r="107" spans="1:12" ht="4.1500000000000004" customHeight="1" x14ac:dyDescent="0.25">
      <c r="A107" s="498"/>
      <c r="B107" s="498"/>
      <c r="C107" s="498"/>
      <c r="D107" s="35"/>
      <c r="E107" s="35"/>
      <c r="F107" s="35"/>
      <c r="G107" s="35"/>
      <c r="H107" s="35"/>
      <c r="I107" s="36"/>
      <c r="J107" s="34"/>
      <c r="K107" s="34"/>
      <c r="L107" s="21"/>
    </row>
    <row r="108" spans="1:12" ht="16.149999999999999" customHeight="1" x14ac:dyDescent="0.25">
      <c r="A108" s="498"/>
      <c r="B108" s="498"/>
      <c r="C108" s="498"/>
      <c r="D108" s="13"/>
      <c r="E108" s="500" t="s">
        <v>328</v>
      </c>
      <c r="F108" s="500"/>
      <c r="G108" s="500"/>
      <c r="H108" s="500"/>
      <c r="I108" s="48"/>
      <c r="J108" s="28" t="s">
        <v>6</v>
      </c>
      <c r="K108" s="34"/>
      <c r="L108" s="21"/>
    </row>
    <row r="109" spans="1:12" ht="4.1500000000000004" customHeight="1" x14ac:dyDescent="0.25">
      <c r="A109" s="498"/>
      <c r="B109" s="498"/>
      <c r="C109" s="498"/>
      <c r="D109" s="35"/>
      <c r="E109" s="35"/>
      <c r="F109" s="35"/>
      <c r="G109" s="35"/>
      <c r="H109" s="35"/>
      <c r="I109" s="34"/>
      <c r="J109" s="34"/>
      <c r="K109" s="34"/>
      <c r="L109" s="21"/>
    </row>
    <row r="110" spans="1:12" ht="16.149999999999999" customHeight="1" x14ac:dyDescent="0.25">
      <c r="A110" s="498"/>
      <c r="B110" s="498"/>
      <c r="C110" s="498"/>
      <c r="D110" s="13"/>
      <c r="E110" s="499" t="s">
        <v>40</v>
      </c>
      <c r="F110" s="499"/>
      <c r="G110" s="499"/>
      <c r="H110" s="499"/>
      <c r="I110" s="48"/>
      <c r="J110" s="28" t="s">
        <v>6</v>
      </c>
      <c r="K110" s="34"/>
      <c r="L110" s="21"/>
    </row>
    <row r="111" spans="1:12" ht="4.1500000000000004" customHeight="1" x14ac:dyDescent="0.25">
      <c r="A111" s="498"/>
      <c r="B111" s="498"/>
      <c r="C111" s="498"/>
      <c r="D111" s="6"/>
      <c r="E111" s="6"/>
      <c r="F111" s="6"/>
      <c r="G111" s="6"/>
      <c r="H111" s="6"/>
      <c r="I111" s="34"/>
      <c r="J111" s="34"/>
      <c r="K111" s="34"/>
      <c r="L111" s="21"/>
    </row>
    <row r="112" spans="1:12" ht="16.149999999999999" customHeight="1" x14ac:dyDescent="0.25">
      <c r="A112" s="498"/>
      <c r="B112" s="498"/>
      <c r="C112" s="498"/>
      <c r="D112" s="34"/>
      <c r="E112" s="499" t="s">
        <v>41</v>
      </c>
      <c r="F112" s="499"/>
      <c r="G112" s="499"/>
      <c r="H112" s="499"/>
      <c r="I112" s="48"/>
      <c r="J112" s="28" t="s">
        <v>7</v>
      </c>
      <c r="K112" s="34"/>
      <c r="L112" s="21"/>
    </row>
    <row r="113" spans="1:12" ht="15" customHeight="1" x14ac:dyDescent="0.25">
      <c r="A113" s="25"/>
      <c r="B113" s="25"/>
      <c r="C113" s="25"/>
      <c r="D113" s="25"/>
      <c r="E113" s="25"/>
      <c r="F113" s="25"/>
      <c r="G113" s="25"/>
      <c r="H113" s="25"/>
      <c r="I113" s="25"/>
      <c r="J113" s="25"/>
      <c r="K113" s="25"/>
      <c r="L113" s="33"/>
    </row>
    <row r="114" spans="1:12" ht="14.45" customHeight="1" x14ac:dyDescent="0.25">
      <c r="A114" s="6"/>
      <c r="B114" s="37"/>
      <c r="C114" s="6"/>
      <c r="D114" s="83" t="s">
        <v>174</v>
      </c>
      <c r="E114" s="57" t="s">
        <v>1</v>
      </c>
      <c r="F114" s="57" t="s">
        <v>10</v>
      </c>
      <c r="G114" s="57" t="s">
        <v>0</v>
      </c>
      <c r="H114" s="483" t="s">
        <v>14</v>
      </c>
      <c r="I114" s="483"/>
      <c r="J114" s="483"/>
      <c r="K114" s="483"/>
      <c r="L114" s="21"/>
    </row>
    <row r="115" spans="1:12" ht="14.45" customHeight="1" x14ac:dyDescent="0.25">
      <c r="A115" s="6"/>
      <c r="B115" s="37"/>
      <c r="C115" s="6"/>
      <c r="D115" s="484" t="s">
        <v>5</v>
      </c>
      <c r="E115" s="484"/>
      <c r="F115" s="484"/>
      <c r="G115" s="484"/>
      <c r="H115" s="483"/>
      <c r="I115" s="483"/>
      <c r="J115" s="483"/>
      <c r="K115" s="483"/>
      <c r="L115" s="21"/>
    </row>
    <row r="116" spans="1:12" ht="16.149999999999999" customHeight="1" x14ac:dyDescent="0.25">
      <c r="A116" s="6"/>
      <c r="B116" s="38"/>
      <c r="C116" s="6"/>
      <c r="D116" s="91">
        <f>I69</f>
        <v>0</v>
      </c>
      <c r="E116" s="58" t="e">
        <f>I108/I112</f>
        <v>#DIV/0!</v>
      </c>
      <c r="F116" s="59" t="e">
        <f>I110/I112</f>
        <v>#DIV/0!</v>
      </c>
      <c r="G116" s="59">
        <f>I106*I53</f>
        <v>0</v>
      </c>
      <c r="H116" s="495" t="e">
        <f>D116+E116+F116+G116</f>
        <v>#DIV/0!</v>
      </c>
      <c r="I116" s="495"/>
      <c r="J116" s="496" t="s">
        <v>5</v>
      </c>
      <c r="K116" s="496"/>
      <c r="L116" s="21"/>
    </row>
    <row r="117" spans="1:12" ht="4.1500000000000004" customHeight="1" x14ac:dyDescent="0.25">
      <c r="A117" s="22"/>
      <c r="B117" s="22"/>
      <c r="C117" s="22"/>
      <c r="D117" s="22"/>
      <c r="E117" s="22"/>
      <c r="F117" s="22"/>
      <c r="G117" s="22"/>
      <c r="H117" s="22"/>
      <c r="I117" s="22"/>
      <c r="J117" s="22"/>
      <c r="K117" s="22"/>
      <c r="L117" s="33"/>
    </row>
    <row r="118" spans="1:12" ht="16.149999999999999" customHeight="1" x14ac:dyDescent="0.25">
      <c r="A118" s="22"/>
      <c r="B118" s="43" t="s">
        <v>44</v>
      </c>
      <c r="C118" s="84">
        <f>F72</f>
        <v>0</v>
      </c>
      <c r="D118" s="60" t="e">
        <f>H116+I86</f>
        <v>#DIV/0!</v>
      </c>
      <c r="E118" s="61" t="s">
        <v>5</v>
      </c>
      <c r="F118" s="43" t="s">
        <v>44</v>
      </c>
      <c r="G118" s="497">
        <f>F88</f>
        <v>0</v>
      </c>
      <c r="H118" s="497"/>
      <c r="I118" s="62" t="e">
        <f>H116+I102</f>
        <v>#DIV/0!</v>
      </c>
      <c r="J118" s="61" t="s">
        <v>5</v>
      </c>
      <c r="K118" s="61"/>
      <c r="L118" s="21"/>
    </row>
    <row r="119" spans="1:12" ht="5.45" customHeight="1" x14ac:dyDescent="0.25">
      <c r="A119" s="22"/>
      <c r="B119" s="22"/>
      <c r="C119" s="22"/>
      <c r="D119" s="24"/>
      <c r="E119" s="24"/>
      <c r="F119" s="24"/>
      <c r="G119" s="24"/>
      <c r="H119" s="39"/>
      <c r="J119" s="22"/>
      <c r="K119" s="22"/>
      <c r="L119" s="21"/>
    </row>
    <row r="120" spans="1:12" ht="28.9" customHeight="1" x14ac:dyDescent="0.25">
      <c r="A120" s="22"/>
      <c r="B120" s="22"/>
      <c r="C120" s="43" t="s">
        <v>44</v>
      </c>
      <c r="D120" s="47">
        <f>F72</f>
        <v>0</v>
      </c>
      <c r="E120" s="44" t="s">
        <v>45</v>
      </c>
      <c r="F120" s="47">
        <f>F88</f>
        <v>0</v>
      </c>
      <c r="G120" s="41" t="e">
        <f>H116+I102+I86</f>
        <v>#DIV/0!</v>
      </c>
      <c r="H120" s="42" t="s">
        <v>5</v>
      </c>
      <c r="I120" s="40"/>
      <c r="J120" s="6"/>
      <c r="K120" s="6"/>
      <c r="L120" s="21"/>
    </row>
    <row r="121" spans="1:12" ht="4.1500000000000004" customHeight="1" x14ac:dyDescent="0.25">
      <c r="A121" s="22"/>
      <c r="B121" s="22"/>
      <c r="C121" s="22"/>
      <c r="D121" s="22"/>
      <c r="E121" s="22"/>
      <c r="F121" s="22"/>
      <c r="G121" s="22"/>
      <c r="H121" s="22"/>
      <c r="I121" s="22"/>
      <c r="J121" s="22"/>
      <c r="K121" s="22"/>
      <c r="L121" s="21"/>
    </row>
    <row r="122" spans="1:12" ht="11.45" customHeight="1" x14ac:dyDescent="0.25">
      <c r="A122" s="22"/>
      <c r="B122" s="45" t="s">
        <v>13</v>
      </c>
      <c r="C122" s="22"/>
      <c r="D122" s="22"/>
      <c r="E122" s="22"/>
      <c r="F122" s="22"/>
      <c r="G122" s="22"/>
      <c r="H122" s="22"/>
      <c r="I122" s="22"/>
      <c r="J122" s="22"/>
      <c r="K122" s="22"/>
      <c r="L122" s="21"/>
    </row>
    <row r="123" spans="1:12" ht="4.1500000000000004" customHeight="1" x14ac:dyDescent="0.25">
      <c r="A123" s="22"/>
      <c r="B123" s="22"/>
      <c r="C123" s="22"/>
      <c r="D123" s="22"/>
      <c r="E123" s="22"/>
      <c r="F123" s="22"/>
      <c r="G123" s="22"/>
      <c r="H123" s="22"/>
      <c r="I123" s="22"/>
      <c r="J123" s="22"/>
      <c r="K123" s="22"/>
      <c r="L123" s="21"/>
    </row>
    <row r="124" spans="1:12" x14ac:dyDescent="0.25">
      <c r="A124" s="22"/>
      <c r="B124" s="1"/>
      <c r="C124" s="6"/>
      <c r="D124" s="46"/>
      <c r="E124" s="22"/>
      <c r="F124" s="22"/>
      <c r="G124" s="22"/>
      <c r="H124" s="22"/>
      <c r="I124" s="22"/>
      <c r="J124" s="22"/>
      <c r="K124" s="22"/>
      <c r="L124" s="21"/>
    </row>
    <row r="125" spans="1:12" ht="49.9" customHeight="1" x14ac:dyDescent="0.25">
      <c r="A125" s="6"/>
      <c r="B125" s="6"/>
      <c r="C125" s="8"/>
      <c r="D125" s="6"/>
      <c r="E125" s="6"/>
      <c r="F125" s="6"/>
      <c r="G125" s="6"/>
      <c r="H125" s="6"/>
      <c r="I125" s="6"/>
      <c r="J125" s="6"/>
      <c r="K125" s="6"/>
    </row>
  </sheetData>
  <sheetProtection algorithmName="SHA-512" hashValue="F1iZlXugidvvmXh+1dRO50C+PW3jhj2nh71jddJVfr1VqyEezTHvz5ON7KS0rT275aUDm9G92kmWbwGbCWkjHg==" saltValue="PcqV4dvnwgjsL/o1njMr1w==" spinCount="100000" sheet="1" selectLockedCells="1"/>
  <mergeCells count="86">
    <mergeCell ref="A17:K19"/>
    <mergeCell ref="C21:C22"/>
    <mergeCell ref="D21:D22"/>
    <mergeCell ref="E21:F21"/>
    <mergeCell ref="G21:G22"/>
    <mergeCell ref="H21:H22"/>
    <mergeCell ref="I21:J22"/>
    <mergeCell ref="A13:K15"/>
    <mergeCell ref="D2:G2"/>
    <mergeCell ref="D5:G5"/>
    <mergeCell ref="A7:I7"/>
    <mergeCell ref="J7:K7"/>
    <mergeCell ref="A9:K11"/>
    <mergeCell ref="H29:H31"/>
    <mergeCell ref="I25:J25"/>
    <mergeCell ref="C26:C28"/>
    <mergeCell ref="D26:D28"/>
    <mergeCell ref="E26:E28"/>
    <mergeCell ref="F26:F28"/>
    <mergeCell ref="G26:G28"/>
    <mergeCell ref="H26:H28"/>
    <mergeCell ref="I26:J28"/>
    <mergeCell ref="C23:C25"/>
    <mergeCell ref="D23:D25"/>
    <mergeCell ref="E23:E25"/>
    <mergeCell ref="F23:F25"/>
    <mergeCell ref="G23:G25"/>
    <mergeCell ref="H23:H25"/>
    <mergeCell ref="I23:J24"/>
    <mergeCell ref="E47:G47"/>
    <mergeCell ref="I29:J32"/>
    <mergeCell ref="C32:C34"/>
    <mergeCell ref="D32:D34"/>
    <mergeCell ref="E32:E34"/>
    <mergeCell ref="F32:F34"/>
    <mergeCell ref="G32:G34"/>
    <mergeCell ref="H32:H34"/>
    <mergeCell ref="I33:J37"/>
    <mergeCell ref="C35:C37"/>
    <mergeCell ref="D35:D37"/>
    <mergeCell ref="C29:C31"/>
    <mergeCell ref="D29:D31"/>
    <mergeCell ref="E29:E31"/>
    <mergeCell ref="F29:F31"/>
    <mergeCell ref="G29:G31"/>
    <mergeCell ref="A88:D88"/>
    <mergeCell ref="F88:I88"/>
    <mergeCell ref="H47:J47"/>
    <mergeCell ref="E35:E37"/>
    <mergeCell ref="F35:F37"/>
    <mergeCell ref="G35:G37"/>
    <mergeCell ref="H35:H37"/>
    <mergeCell ref="C38:K38"/>
    <mergeCell ref="H41:J41"/>
    <mergeCell ref="B43:D43"/>
    <mergeCell ref="E43:G43"/>
    <mergeCell ref="H43:J43"/>
    <mergeCell ref="B45:D46"/>
    <mergeCell ref="H45:J46"/>
    <mergeCell ref="C44:D44"/>
    <mergeCell ref="B47:D47"/>
    <mergeCell ref="H116:I116"/>
    <mergeCell ref="J116:K116"/>
    <mergeCell ref="G118:H118"/>
    <mergeCell ref="A104:I104"/>
    <mergeCell ref="A106:C112"/>
    <mergeCell ref="E106:H106"/>
    <mergeCell ref="E108:H108"/>
    <mergeCell ref="E110:H110"/>
    <mergeCell ref="E112:H112"/>
    <mergeCell ref="B40:D40"/>
    <mergeCell ref="B41:D41"/>
    <mergeCell ref="B42:D42"/>
    <mergeCell ref="H42:J42"/>
    <mergeCell ref="H114:K115"/>
    <mergeCell ref="D115:G115"/>
    <mergeCell ref="F102:H102"/>
    <mergeCell ref="H48:J48"/>
    <mergeCell ref="A49:I49"/>
    <mergeCell ref="C51:G51"/>
    <mergeCell ref="A53:D53"/>
    <mergeCell ref="F53:G53"/>
    <mergeCell ref="F69:H69"/>
    <mergeCell ref="A72:D72"/>
    <mergeCell ref="F72:I72"/>
    <mergeCell ref="F86:H86"/>
  </mergeCells>
  <hyperlinks>
    <hyperlink ref="E44" r:id="rId1" xr:uid="{00000000-0004-0000-03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8" max="10"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F004B-9C97-49D0-A077-AFBC5B92AB14}">
  <dimension ref="A1:T124"/>
  <sheetViews>
    <sheetView view="pageBreakPreview" zoomScale="130" zoomScaleNormal="100" zoomScaleSheetLayoutView="130"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90.285156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35" t="s">
        <v>51</v>
      </c>
      <c r="E2" s="535"/>
      <c r="F2" s="535"/>
      <c r="G2" s="535"/>
      <c r="H2" s="18"/>
      <c r="I2" s="18"/>
      <c r="J2" s="18"/>
      <c r="K2" s="18"/>
      <c r="L2" s="13"/>
    </row>
    <row r="3" spans="1:12" ht="14.45" hidden="1" customHeight="1" x14ac:dyDescent="0.5">
      <c r="A3" s="6"/>
      <c r="B3" s="6"/>
      <c r="C3" s="6"/>
      <c r="D3" s="49"/>
      <c r="E3" s="49"/>
      <c r="F3" s="49"/>
      <c r="G3" s="49"/>
      <c r="H3" s="6"/>
      <c r="I3" s="6"/>
      <c r="J3" s="6"/>
      <c r="K3" s="6"/>
      <c r="L3" s="13"/>
    </row>
    <row r="4" spans="1:12" ht="0.6" customHeight="1" x14ac:dyDescent="0.5">
      <c r="A4" s="6"/>
      <c r="B4" s="6"/>
      <c r="C4" s="6"/>
      <c r="D4" s="49"/>
      <c r="E4" s="49"/>
      <c r="F4" s="49"/>
      <c r="G4" s="49"/>
      <c r="H4" s="6"/>
      <c r="I4" s="6"/>
      <c r="J4" s="6"/>
      <c r="K4" s="6"/>
      <c r="L4" s="13"/>
    </row>
    <row r="5" spans="1:12" ht="33.6" customHeight="1" x14ac:dyDescent="0.5">
      <c r="A5" s="6"/>
      <c r="B5" s="6"/>
      <c r="C5" s="6"/>
      <c r="D5" s="535" t="s">
        <v>52</v>
      </c>
      <c r="E5" s="535"/>
      <c r="F5" s="535"/>
      <c r="G5" s="535"/>
      <c r="H5" s="6"/>
      <c r="I5" s="6"/>
      <c r="J5" s="6"/>
      <c r="K5" s="6"/>
      <c r="L5" s="13"/>
    </row>
    <row r="6" spans="1:12" ht="24.6" customHeight="1" x14ac:dyDescent="0.25">
      <c r="A6" s="6"/>
      <c r="B6" s="6"/>
      <c r="C6" s="6"/>
      <c r="D6" s="6"/>
      <c r="E6" s="6"/>
      <c r="F6" s="6"/>
      <c r="G6" s="6"/>
      <c r="H6" s="6"/>
      <c r="I6" s="6"/>
      <c r="J6" s="6"/>
      <c r="K6" s="6"/>
      <c r="L6" s="13"/>
    </row>
    <row r="7" spans="1:12" ht="24.75" x14ac:dyDescent="0.5">
      <c r="A7" s="488" t="s">
        <v>103</v>
      </c>
      <c r="B7" s="488"/>
      <c r="C7" s="488"/>
      <c r="D7" s="488"/>
      <c r="E7" s="488"/>
      <c r="F7" s="488"/>
      <c r="G7" s="488"/>
      <c r="H7" s="488"/>
      <c r="I7" s="488"/>
      <c r="J7" s="536">
        <v>2023</v>
      </c>
      <c r="K7" s="536"/>
      <c r="L7" s="13"/>
    </row>
    <row r="8" spans="1:12" ht="7.15" customHeight="1" x14ac:dyDescent="0.25">
      <c r="A8" s="6"/>
      <c r="B8" s="6"/>
      <c r="C8" s="6"/>
      <c r="D8" s="6"/>
      <c r="E8" s="6"/>
      <c r="F8" s="6"/>
      <c r="G8" s="6"/>
      <c r="H8" s="6"/>
      <c r="I8" s="6"/>
      <c r="J8" s="6"/>
      <c r="K8" s="6"/>
      <c r="L8" s="13"/>
    </row>
    <row r="9" spans="1:12" ht="16.149999999999999" customHeight="1" x14ac:dyDescent="0.25">
      <c r="A9" s="537" t="s">
        <v>164</v>
      </c>
      <c r="B9" s="537"/>
      <c r="C9" s="537"/>
      <c r="D9" s="537"/>
      <c r="E9" s="537"/>
      <c r="F9" s="537"/>
      <c r="G9" s="537"/>
      <c r="H9" s="537"/>
      <c r="I9" s="537"/>
      <c r="J9" s="537"/>
      <c r="K9" s="537"/>
      <c r="L9" s="13"/>
    </row>
    <row r="10" spans="1:12" ht="16.149999999999999" customHeight="1" x14ac:dyDescent="0.25">
      <c r="A10" s="537"/>
      <c r="B10" s="537"/>
      <c r="C10" s="537"/>
      <c r="D10" s="537"/>
      <c r="E10" s="537"/>
      <c r="F10" s="537"/>
      <c r="G10" s="537"/>
      <c r="H10" s="537"/>
      <c r="I10" s="537"/>
      <c r="J10" s="537"/>
      <c r="K10" s="537"/>
      <c r="L10" s="13"/>
    </row>
    <row r="11" spans="1:12" ht="16.149999999999999" customHeight="1" x14ac:dyDescent="0.25">
      <c r="A11" s="537"/>
      <c r="B11" s="537"/>
      <c r="C11" s="537"/>
      <c r="D11" s="537"/>
      <c r="E11" s="537"/>
      <c r="F11" s="537"/>
      <c r="G11" s="537"/>
      <c r="H11" s="537"/>
      <c r="I11" s="537"/>
      <c r="J11" s="537"/>
      <c r="K11" s="537"/>
      <c r="L11" s="13"/>
    </row>
    <row r="12" spans="1:12" ht="12" customHeight="1" x14ac:dyDescent="0.25">
      <c r="A12" s="6"/>
      <c r="B12" s="7"/>
      <c r="C12" s="7"/>
      <c r="D12" s="7"/>
      <c r="E12" s="7"/>
      <c r="F12" s="7"/>
      <c r="G12" s="7"/>
      <c r="H12" s="7"/>
      <c r="I12" s="7"/>
      <c r="J12" s="7"/>
      <c r="K12" s="6"/>
      <c r="L12" s="13"/>
    </row>
    <row r="13" spans="1:12" ht="16.149999999999999" customHeight="1" x14ac:dyDescent="0.25">
      <c r="A13" s="534" t="s">
        <v>165</v>
      </c>
      <c r="B13" s="534"/>
      <c r="C13" s="534"/>
      <c r="D13" s="534"/>
      <c r="E13" s="534"/>
      <c r="F13" s="534"/>
      <c r="G13" s="534"/>
      <c r="H13" s="534"/>
      <c r="I13" s="534"/>
      <c r="J13" s="534"/>
      <c r="K13" s="534"/>
      <c r="L13" s="13"/>
    </row>
    <row r="14" spans="1:12" ht="31.15" customHeight="1" x14ac:dyDescent="0.25">
      <c r="A14" s="534"/>
      <c r="B14" s="534"/>
      <c r="C14" s="534"/>
      <c r="D14" s="534"/>
      <c r="E14" s="534"/>
      <c r="F14" s="534"/>
      <c r="G14" s="534"/>
      <c r="H14" s="534"/>
      <c r="I14" s="534"/>
      <c r="J14" s="534"/>
      <c r="K14" s="534"/>
      <c r="L14" s="13"/>
    </row>
    <row r="15" spans="1:12" ht="16.149999999999999" customHeight="1" x14ac:dyDescent="0.25">
      <c r="A15" s="534"/>
      <c r="B15" s="534"/>
      <c r="C15" s="534"/>
      <c r="D15" s="534"/>
      <c r="E15" s="534"/>
      <c r="F15" s="534"/>
      <c r="G15" s="534"/>
      <c r="H15" s="534"/>
      <c r="I15" s="534"/>
      <c r="J15" s="534"/>
      <c r="K15" s="534"/>
      <c r="L15" s="13"/>
    </row>
    <row r="16" spans="1:12" ht="133.15" customHeight="1" x14ac:dyDescent="0.25">
      <c r="A16" s="6"/>
      <c r="B16" s="6"/>
      <c r="C16" s="6"/>
      <c r="D16" s="6"/>
      <c r="E16" s="6"/>
      <c r="F16" s="6"/>
      <c r="G16" s="6"/>
      <c r="H16" s="6"/>
      <c r="I16" s="6"/>
      <c r="J16" s="6"/>
      <c r="K16" s="6"/>
      <c r="L16" s="13"/>
    </row>
    <row r="17" spans="1:12" ht="16.149999999999999" customHeight="1" x14ac:dyDescent="0.25">
      <c r="A17" s="537" t="s">
        <v>104</v>
      </c>
      <c r="B17" s="537"/>
      <c r="C17" s="537"/>
      <c r="D17" s="537"/>
      <c r="E17" s="537"/>
      <c r="F17" s="537"/>
      <c r="G17" s="537"/>
      <c r="H17" s="537"/>
      <c r="I17" s="537"/>
      <c r="J17" s="537"/>
      <c r="K17" s="537"/>
      <c r="L17" s="13"/>
    </row>
    <row r="18" spans="1:12" ht="16.149999999999999" customHeight="1" x14ac:dyDescent="0.25">
      <c r="A18" s="537"/>
      <c r="B18" s="537"/>
      <c r="C18" s="537"/>
      <c r="D18" s="537"/>
      <c r="E18" s="537"/>
      <c r="F18" s="537"/>
      <c r="G18" s="537"/>
      <c r="H18" s="537"/>
      <c r="I18" s="537"/>
      <c r="J18" s="537"/>
      <c r="K18" s="537"/>
      <c r="L18" s="13"/>
    </row>
    <row r="19" spans="1:12" ht="16.149999999999999" customHeight="1" x14ac:dyDescent="0.25">
      <c r="A19" s="537"/>
      <c r="B19" s="537"/>
      <c r="C19" s="537"/>
      <c r="D19" s="537"/>
      <c r="E19" s="537"/>
      <c r="F19" s="537"/>
      <c r="G19" s="537"/>
      <c r="H19" s="537"/>
      <c r="I19" s="537"/>
      <c r="J19" s="537"/>
      <c r="K19" s="537"/>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538" t="s">
        <v>32</v>
      </c>
      <c r="D21" s="538" t="s">
        <v>31</v>
      </c>
      <c r="E21" s="538" t="s">
        <v>53</v>
      </c>
      <c r="F21" s="538"/>
      <c r="G21" s="538" t="s">
        <v>54</v>
      </c>
      <c r="H21" s="538" t="s">
        <v>1</v>
      </c>
      <c r="I21" s="539" t="s">
        <v>20</v>
      </c>
      <c r="J21" s="539"/>
      <c r="K21" s="6"/>
      <c r="L21" s="13"/>
    </row>
    <row r="22" spans="1:12" ht="18.600000000000001" customHeight="1" x14ac:dyDescent="0.25">
      <c r="A22" s="6"/>
      <c r="B22" s="6"/>
      <c r="C22" s="538"/>
      <c r="D22" s="538"/>
      <c r="E22" s="95" t="s">
        <v>47</v>
      </c>
      <c r="F22" s="95" t="s">
        <v>48</v>
      </c>
      <c r="G22" s="538"/>
      <c r="H22" s="538"/>
      <c r="I22" s="540"/>
      <c r="J22" s="540"/>
      <c r="K22" s="6"/>
      <c r="L22" s="13"/>
    </row>
    <row r="23" spans="1:12" ht="15" customHeight="1" x14ac:dyDescent="0.25">
      <c r="A23" s="6"/>
      <c r="B23" s="6"/>
      <c r="C23" s="528" t="s">
        <v>92</v>
      </c>
      <c r="D23" s="529">
        <v>4200</v>
      </c>
      <c r="E23" s="504">
        <v>30</v>
      </c>
      <c r="F23" s="505">
        <v>60</v>
      </c>
      <c r="G23" s="561" t="s">
        <v>93</v>
      </c>
      <c r="H23" s="507" t="s">
        <v>97</v>
      </c>
      <c r="I23" s="532" t="s">
        <v>57</v>
      </c>
      <c r="J23" s="533"/>
      <c r="K23" s="6"/>
      <c r="L23" s="13"/>
    </row>
    <row r="24" spans="1:12" ht="15" customHeight="1" x14ac:dyDescent="0.25">
      <c r="A24" s="6"/>
      <c r="B24" s="6"/>
      <c r="C24" s="528"/>
      <c r="D24" s="529"/>
      <c r="E24" s="504"/>
      <c r="F24" s="505"/>
      <c r="G24" s="562"/>
      <c r="H24" s="507"/>
      <c r="I24" s="530"/>
      <c r="J24" s="531"/>
      <c r="K24" s="6"/>
      <c r="L24" s="13"/>
    </row>
    <row r="25" spans="1:12" ht="15" customHeight="1" x14ac:dyDescent="0.25">
      <c r="A25" s="6"/>
      <c r="B25" s="6"/>
      <c r="C25" s="528"/>
      <c r="D25" s="529"/>
      <c r="E25" s="504"/>
      <c r="F25" s="505"/>
      <c r="G25" s="562"/>
      <c r="H25" s="507"/>
      <c r="I25" s="530"/>
      <c r="J25" s="531"/>
      <c r="K25" s="6"/>
      <c r="L25" s="13"/>
    </row>
    <row r="26" spans="1:12" ht="15" customHeight="1" x14ac:dyDescent="0.25">
      <c r="A26" s="6"/>
      <c r="B26" s="6"/>
      <c r="C26" s="520" t="s">
        <v>91</v>
      </c>
      <c r="D26" s="521">
        <v>8930</v>
      </c>
      <c r="E26" s="522">
        <v>70</v>
      </c>
      <c r="F26" s="523">
        <v>150</v>
      </c>
      <c r="G26" s="574" t="s">
        <v>94</v>
      </c>
      <c r="H26" s="525" t="s">
        <v>72</v>
      </c>
      <c r="I26" s="530"/>
      <c r="J26" s="531"/>
      <c r="K26" s="6"/>
      <c r="L26" s="13"/>
    </row>
    <row r="27" spans="1:12" ht="15" customHeight="1" x14ac:dyDescent="0.25">
      <c r="A27" s="6"/>
      <c r="B27" s="6"/>
      <c r="C27" s="520"/>
      <c r="D27" s="521"/>
      <c r="E27" s="522"/>
      <c r="F27" s="523"/>
      <c r="G27" s="575"/>
      <c r="H27" s="525"/>
      <c r="I27" s="530"/>
      <c r="J27" s="531"/>
      <c r="K27" s="6"/>
      <c r="L27" s="13"/>
    </row>
    <row r="28" spans="1:12" ht="15" customHeight="1" x14ac:dyDescent="0.25">
      <c r="A28" s="6"/>
      <c r="B28" s="6"/>
      <c r="C28" s="520"/>
      <c r="D28" s="521"/>
      <c r="E28" s="522"/>
      <c r="F28" s="523"/>
      <c r="G28" s="575"/>
      <c r="H28" s="525"/>
      <c r="I28" s="572"/>
      <c r="J28" s="573"/>
      <c r="K28" s="6"/>
      <c r="L28" s="13"/>
    </row>
    <row r="29" spans="1:12" ht="15" customHeight="1" x14ac:dyDescent="0.25">
      <c r="A29" s="6"/>
      <c r="B29" s="6"/>
      <c r="C29" s="528" t="s">
        <v>89</v>
      </c>
      <c r="D29" s="529">
        <v>23050</v>
      </c>
      <c r="E29" s="504">
        <v>200</v>
      </c>
      <c r="F29" s="505">
        <v>350</v>
      </c>
      <c r="G29" s="561" t="s">
        <v>95</v>
      </c>
      <c r="H29" s="507" t="s">
        <v>98</v>
      </c>
      <c r="I29" s="532" t="s">
        <v>101</v>
      </c>
      <c r="J29" s="533"/>
      <c r="K29" s="6"/>
      <c r="L29" s="13"/>
    </row>
    <row r="30" spans="1:12" ht="15" customHeight="1" x14ac:dyDescent="0.25">
      <c r="A30" s="6"/>
      <c r="B30" s="6"/>
      <c r="C30" s="528"/>
      <c r="D30" s="529"/>
      <c r="E30" s="504"/>
      <c r="F30" s="505"/>
      <c r="G30" s="562"/>
      <c r="H30" s="507"/>
      <c r="I30" s="530"/>
      <c r="J30" s="531"/>
      <c r="K30" s="6"/>
      <c r="L30" s="13"/>
    </row>
    <row r="31" spans="1:12" ht="15" customHeight="1" x14ac:dyDescent="0.25">
      <c r="A31" s="6"/>
      <c r="B31" s="6"/>
      <c r="C31" s="528"/>
      <c r="D31" s="529"/>
      <c r="E31" s="504"/>
      <c r="F31" s="505"/>
      <c r="G31" s="562"/>
      <c r="H31" s="507"/>
      <c r="I31" s="530"/>
      <c r="J31" s="531"/>
      <c r="K31" s="6"/>
      <c r="L31" s="13"/>
    </row>
    <row r="32" spans="1:12" ht="15" customHeight="1" x14ac:dyDescent="0.25">
      <c r="A32" s="6"/>
      <c r="B32" s="6"/>
      <c r="C32" s="520" t="s">
        <v>90</v>
      </c>
      <c r="D32" s="521">
        <v>28930</v>
      </c>
      <c r="E32" s="522">
        <v>300</v>
      </c>
      <c r="F32" s="523">
        <v>400</v>
      </c>
      <c r="G32" s="574" t="s">
        <v>96</v>
      </c>
      <c r="H32" s="525" t="s">
        <v>100</v>
      </c>
      <c r="I32" s="530"/>
      <c r="J32" s="531"/>
      <c r="K32" s="6"/>
      <c r="L32" s="13"/>
    </row>
    <row r="33" spans="1:13" ht="15" customHeight="1" x14ac:dyDescent="0.25">
      <c r="A33" s="6"/>
      <c r="B33" s="6"/>
      <c r="C33" s="520"/>
      <c r="D33" s="521"/>
      <c r="E33" s="522"/>
      <c r="F33" s="523"/>
      <c r="G33" s="575"/>
      <c r="H33" s="525"/>
      <c r="I33" s="530"/>
      <c r="J33" s="531"/>
      <c r="K33" s="6"/>
      <c r="L33" s="13"/>
    </row>
    <row r="34" spans="1:13" ht="15" customHeight="1" x14ac:dyDescent="0.25">
      <c r="A34" s="6"/>
      <c r="B34" s="6"/>
      <c r="C34" s="520"/>
      <c r="D34" s="521"/>
      <c r="E34" s="522"/>
      <c r="F34" s="523"/>
      <c r="G34" s="575"/>
      <c r="H34" s="525"/>
      <c r="I34" s="572"/>
      <c r="J34" s="573"/>
      <c r="K34" s="6"/>
      <c r="L34" s="13"/>
    </row>
    <row r="35" spans="1:13" ht="15" customHeight="1" x14ac:dyDescent="0.25">
      <c r="A35" s="6"/>
      <c r="B35" s="6"/>
      <c r="C35" s="528"/>
      <c r="D35" s="529"/>
      <c r="E35" s="504"/>
      <c r="F35" s="505"/>
      <c r="G35" s="561"/>
      <c r="H35" s="507"/>
      <c r="I35" s="563" t="s">
        <v>99</v>
      </c>
      <c r="J35" s="564"/>
      <c r="K35" s="6"/>
      <c r="L35" s="13"/>
    </row>
    <row r="36" spans="1:13" ht="15" customHeight="1" x14ac:dyDescent="0.25">
      <c r="A36" s="6"/>
      <c r="B36" s="6"/>
      <c r="C36" s="528"/>
      <c r="D36" s="529"/>
      <c r="E36" s="504"/>
      <c r="F36" s="505"/>
      <c r="G36" s="562"/>
      <c r="H36" s="507"/>
      <c r="I36" s="565"/>
      <c r="J36" s="566"/>
      <c r="K36" s="6"/>
      <c r="L36" s="13"/>
    </row>
    <row r="37" spans="1:13" ht="15" customHeight="1" x14ac:dyDescent="0.25">
      <c r="A37" s="6"/>
      <c r="B37" s="6"/>
      <c r="C37" s="528"/>
      <c r="D37" s="529"/>
      <c r="E37" s="504"/>
      <c r="F37" s="505"/>
      <c r="G37" s="562"/>
      <c r="H37" s="507"/>
      <c r="I37" s="567"/>
      <c r="J37" s="568"/>
      <c r="K37" s="6"/>
      <c r="L37" s="13"/>
    </row>
    <row r="38" spans="1:13" ht="15.6" customHeight="1" x14ac:dyDescent="0.25">
      <c r="A38" s="6"/>
      <c r="B38" s="13"/>
      <c r="C38" s="508" t="s">
        <v>330</v>
      </c>
      <c r="D38" s="508"/>
      <c r="E38" s="508"/>
      <c r="F38" s="508"/>
      <c r="G38" s="508"/>
      <c r="H38" s="508"/>
      <c r="I38" s="508"/>
      <c r="J38" s="508"/>
      <c r="K38" s="508"/>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69" t="s">
        <v>2</v>
      </c>
      <c r="C40" s="570"/>
      <c r="D40" s="571"/>
      <c r="E40" s="53" t="s">
        <v>16</v>
      </c>
      <c r="F40" s="53" t="s">
        <v>17</v>
      </c>
      <c r="G40" s="53" t="s">
        <v>18</v>
      </c>
      <c r="H40" s="16"/>
      <c r="I40" s="16"/>
      <c r="J40" s="16"/>
      <c r="K40" s="6"/>
      <c r="L40" s="13"/>
    </row>
    <row r="41" spans="1:13" ht="15.75" x14ac:dyDescent="0.25">
      <c r="A41" s="6"/>
      <c r="B41" s="476" t="s">
        <v>102</v>
      </c>
      <c r="C41" s="477"/>
      <c r="D41" s="478"/>
      <c r="E41" s="50" t="s">
        <v>313</v>
      </c>
      <c r="F41" s="51" t="s">
        <v>314</v>
      </c>
      <c r="G41" s="52" t="s">
        <v>315</v>
      </c>
      <c r="H41" s="482" t="s">
        <v>5</v>
      </c>
      <c r="I41" s="482"/>
      <c r="J41" s="482"/>
      <c r="K41" s="6"/>
      <c r="L41" s="13"/>
    </row>
    <row r="42" spans="1:13" ht="27" customHeight="1" x14ac:dyDescent="0.25">
      <c r="A42" s="6"/>
      <c r="B42" s="509" t="s">
        <v>33</v>
      </c>
      <c r="C42" s="509"/>
      <c r="D42" s="509"/>
      <c r="E42" s="510" t="s">
        <v>170</v>
      </c>
      <c r="F42" s="510"/>
      <c r="G42" s="510"/>
      <c r="H42" s="511" t="s">
        <v>169</v>
      </c>
      <c r="I42" s="511"/>
      <c r="J42" s="511"/>
      <c r="K42" s="6"/>
      <c r="L42" s="13"/>
    </row>
    <row r="43" spans="1:13" ht="12.6" customHeight="1" x14ac:dyDescent="0.25">
      <c r="A43" s="6"/>
      <c r="B43" s="14"/>
      <c r="C43" s="514" t="s">
        <v>49</v>
      </c>
      <c r="D43" s="514"/>
      <c r="E43" s="46" t="s">
        <v>50</v>
      </c>
      <c r="F43" s="15"/>
      <c r="G43" s="15"/>
      <c r="H43" s="15"/>
      <c r="I43" s="15"/>
      <c r="J43" s="15"/>
      <c r="K43" s="6"/>
      <c r="L43" s="13"/>
    </row>
    <row r="44" spans="1:13" ht="17.45" customHeight="1" x14ac:dyDescent="0.25">
      <c r="A44" s="6"/>
      <c r="B44" s="541" t="s">
        <v>21</v>
      </c>
      <c r="C44" s="542"/>
      <c r="D44" s="543"/>
      <c r="E44" s="92" t="s">
        <v>16</v>
      </c>
      <c r="F44" s="92" t="s">
        <v>17</v>
      </c>
      <c r="G44" s="92" t="s">
        <v>18</v>
      </c>
      <c r="H44" s="544" t="s">
        <v>19</v>
      </c>
      <c r="I44" s="545"/>
      <c r="J44" s="546"/>
      <c r="K44" s="6"/>
      <c r="L44" s="13"/>
    </row>
    <row r="45" spans="1:13" ht="16.149999999999999" customHeight="1" x14ac:dyDescent="0.25">
      <c r="A45" s="6"/>
      <c r="B45" s="550" t="s">
        <v>102</v>
      </c>
      <c r="C45" s="551"/>
      <c r="D45" s="552"/>
      <c r="E45" s="54" t="s">
        <v>123</v>
      </c>
      <c r="F45" s="55" t="s">
        <v>124</v>
      </c>
      <c r="G45" s="56" t="s">
        <v>125</v>
      </c>
      <c r="H45" s="547"/>
      <c r="I45" s="548"/>
      <c r="J45" s="549"/>
      <c r="K45" s="6"/>
      <c r="L45" s="13"/>
    </row>
    <row r="46" spans="1:13" ht="27" customHeight="1" x14ac:dyDescent="0.25">
      <c r="A46" s="6"/>
      <c r="B46" s="553" t="s">
        <v>105</v>
      </c>
      <c r="C46" s="554"/>
      <c r="D46" s="555"/>
      <c r="E46" s="556" t="s">
        <v>62</v>
      </c>
      <c r="F46" s="557"/>
      <c r="G46" s="557"/>
      <c r="H46" s="502" t="s">
        <v>61</v>
      </c>
      <c r="I46" s="502"/>
      <c r="J46" s="503"/>
      <c r="K46" s="6"/>
      <c r="L46" s="13"/>
    </row>
    <row r="47" spans="1:13" ht="17.45" customHeight="1" x14ac:dyDescent="0.25">
      <c r="A47" s="6"/>
      <c r="B47" s="6"/>
      <c r="C47" s="6"/>
      <c r="D47" s="6"/>
      <c r="E47" s="6"/>
      <c r="F47" s="6"/>
      <c r="H47" s="487" t="s">
        <v>34</v>
      </c>
      <c r="I47" s="487"/>
      <c r="J47" s="487"/>
      <c r="K47" s="6"/>
      <c r="L47" s="13"/>
    </row>
    <row r="48" spans="1:13" ht="23.45" customHeight="1" x14ac:dyDescent="0.5">
      <c r="A48" s="488" t="s">
        <v>107</v>
      </c>
      <c r="B48" s="488"/>
      <c r="C48" s="488"/>
      <c r="D48" s="488"/>
      <c r="E48" s="488"/>
      <c r="F48" s="488"/>
      <c r="G48" s="488"/>
      <c r="H48" s="488"/>
      <c r="I48" s="488"/>
      <c r="J48" s="6"/>
      <c r="K48" s="6"/>
      <c r="L48" s="13"/>
    </row>
    <row r="49" spans="1:20" ht="3.6" customHeight="1" x14ac:dyDescent="0.5">
      <c r="A49" s="94"/>
      <c r="B49" s="94"/>
      <c r="C49" s="94"/>
      <c r="D49" s="94"/>
      <c r="E49" s="94"/>
      <c r="F49" s="94"/>
      <c r="G49" s="94"/>
      <c r="H49" s="94"/>
      <c r="I49" s="94"/>
      <c r="J49" s="6"/>
      <c r="K49" s="6"/>
      <c r="L49" s="13"/>
    </row>
    <row r="50" spans="1:20" ht="56.45" customHeight="1" x14ac:dyDescent="0.25">
      <c r="A50" s="6"/>
      <c r="B50" s="6"/>
      <c r="C50" s="489" t="s">
        <v>46</v>
      </c>
      <c r="D50" s="489"/>
      <c r="E50" s="489"/>
      <c r="F50" s="489"/>
      <c r="G50" s="489"/>
      <c r="H50" s="6"/>
      <c r="I50" s="6"/>
      <c r="J50" s="6"/>
      <c r="K50" s="6"/>
      <c r="L50" s="13"/>
    </row>
    <row r="51" spans="1:20" ht="13.9" customHeight="1" x14ac:dyDescent="0.25">
      <c r="A51" s="6"/>
      <c r="B51" s="6"/>
      <c r="C51" s="6"/>
      <c r="D51" s="6"/>
      <c r="E51" s="6"/>
      <c r="F51" s="6"/>
      <c r="G51" s="6"/>
      <c r="H51" s="6"/>
      <c r="I51" s="6"/>
      <c r="J51" s="6"/>
      <c r="K51" s="6"/>
      <c r="L51" s="13"/>
    </row>
    <row r="52" spans="1:20" ht="18.600000000000001" customHeight="1" x14ac:dyDescent="0.25">
      <c r="A52" s="558"/>
      <c r="B52" s="559"/>
      <c r="C52" s="559"/>
      <c r="D52" s="559"/>
      <c r="E52" s="559"/>
      <c r="F52" s="559"/>
      <c r="G52" s="560"/>
      <c r="H52" s="78" t="s">
        <v>8</v>
      </c>
      <c r="I52" s="79"/>
      <c r="J52" s="80" t="s">
        <v>163</v>
      </c>
      <c r="K52" s="81"/>
      <c r="L52" s="21"/>
      <c r="M52">
        <v>5</v>
      </c>
      <c r="N52">
        <v>7</v>
      </c>
      <c r="O52">
        <v>8</v>
      </c>
      <c r="P52">
        <v>10</v>
      </c>
      <c r="Q52">
        <v>12</v>
      </c>
    </row>
    <row r="53" spans="1:20" ht="4.1500000000000004" customHeight="1" x14ac:dyDescent="0.25">
      <c r="A53" s="69"/>
      <c r="B53" s="22"/>
      <c r="C53" s="22"/>
      <c r="D53" s="22"/>
      <c r="E53" s="22"/>
      <c r="F53" s="22"/>
      <c r="G53" s="22"/>
      <c r="H53" s="22"/>
      <c r="I53" s="27"/>
      <c r="J53" s="28"/>
      <c r="K53" s="71"/>
      <c r="L53" s="21"/>
    </row>
    <row r="54" spans="1:20" ht="16.149999999999999" customHeight="1" x14ac:dyDescent="0.25">
      <c r="A54" s="69"/>
      <c r="B54" s="22" t="s">
        <v>58</v>
      </c>
      <c r="C54" s="22"/>
      <c r="D54" s="22"/>
      <c r="E54" s="22"/>
      <c r="F54" s="22"/>
      <c r="G54" s="22"/>
      <c r="H54" s="22"/>
      <c r="I54" s="30"/>
      <c r="J54" s="28" t="s">
        <v>11</v>
      </c>
      <c r="K54" s="71"/>
      <c r="L54" s="21"/>
    </row>
    <row r="55" spans="1:20" ht="4.1500000000000004" customHeight="1" x14ac:dyDescent="0.25">
      <c r="A55" s="69"/>
      <c r="B55" s="22"/>
      <c r="C55" s="22"/>
      <c r="D55" s="22"/>
      <c r="E55" s="22"/>
      <c r="F55" s="22"/>
      <c r="G55" s="22"/>
      <c r="H55" s="22"/>
      <c r="I55" s="27"/>
      <c r="J55" s="28"/>
      <c r="K55" s="71"/>
      <c r="L55" s="21"/>
    </row>
    <row r="56" spans="1:20" x14ac:dyDescent="0.25">
      <c r="A56" s="69"/>
      <c r="B56" s="22" t="s">
        <v>56</v>
      </c>
      <c r="C56" s="22"/>
      <c r="D56" s="22"/>
      <c r="E56" s="22"/>
      <c r="F56" s="22"/>
      <c r="G56" s="22"/>
      <c r="H56" s="22"/>
      <c r="I56" s="30"/>
      <c r="J56" s="28" t="s">
        <v>30</v>
      </c>
      <c r="K56" s="71"/>
      <c r="L56" s="21"/>
      <c r="M56" s="9">
        <v>0.2</v>
      </c>
      <c r="N56" s="9">
        <v>0.15</v>
      </c>
      <c r="O56" s="9">
        <v>0.15</v>
      </c>
      <c r="P56" s="9">
        <v>0.12</v>
      </c>
      <c r="Q56" s="10">
        <v>0.1</v>
      </c>
    </row>
    <row r="57" spans="1:20" ht="4.1500000000000004" customHeight="1" x14ac:dyDescent="0.25">
      <c r="A57" s="69"/>
      <c r="B57" s="22"/>
      <c r="C57" s="22"/>
      <c r="D57" s="22"/>
      <c r="E57" s="22"/>
      <c r="F57" s="22"/>
      <c r="G57" s="22"/>
      <c r="H57" s="22"/>
      <c r="I57" s="26"/>
      <c r="J57" s="28"/>
      <c r="K57" s="71"/>
      <c r="L57" s="21"/>
    </row>
    <row r="58" spans="1:20" x14ac:dyDescent="0.25">
      <c r="A58" s="69"/>
      <c r="B58" s="22" t="s">
        <v>59</v>
      </c>
      <c r="C58" s="22"/>
      <c r="D58" s="22"/>
      <c r="E58" s="22"/>
      <c r="F58" s="22"/>
      <c r="G58" s="22"/>
      <c r="H58" s="22"/>
      <c r="I58" s="30"/>
      <c r="J58" s="28" t="s">
        <v>12</v>
      </c>
      <c r="K58" s="71"/>
      <c r="L58" s="21"/>
      <c r="M58" s="187">
        <f>'Coef charges fixes'!D87</f>
        <v>0.16435680000000003</v>
      </c>
      <c r="N58" s="187">
        <f>'Coef charges fixes'!D89</f>
        <v>0.12594319354910713</v>
      </c>
      <c r="O58" s="187">
        <f>'Coef charges fixes'!D90</f>
        <v>0.11818900020214844</v>
      </c>
      <c r="P58" s="187">
        <f>'Coef charges fixes'!D93</f>
        <v>9.9199869865413071E-2</v>
      </c>
      <c r="Q58" s="187">
        <f>'Coef charges fixes'!D96</f>
        <v>8.6716554077216679E-2</v>
      </c>
    </row>
    <row r="59" spans="1:20" ht="4.1500000000000004" customHeight="1" x14ac:dyDescent="0.25">
      <c r="A59" s="69"/>
      <c r="B59" s="22"/>
      <c r="C59" s="22"/>
      <c r="D59" s="22"/>
      <c r="E59" s="22"/>
      <c r="F59" s="22"/>
      <c r="G59" s="22"/>
      <c r="H59" s="22"/>
      <c r="I59" s="26"/>
      <c r="J59" s="28"/>
      <c r="K59" s="71"/>
      <c r="L59" s="23"/>
    </row>
    <row r="60" spans="1:20" ht="14.45" customHeight="1" x14ac:dyDescent="0.25">
      <c r="A60" s="69"/>
      <c r="B60" s="22" t="s">
        <v>23</v>
      </c>
      <c r="C60" s="22"/>
      <c r="D60" s="22"/>
      <c r="E60" s="22"/>
      <c r="F60" s="22"/>
      <c r="G60" s="22"/>
      <c r="H60" s="22"/>
      <c r="I60" s="30"/>
      <c r="J60" s="28" t="s">
        <v>4</v>
      </c>
      <c r="K60" s="71"/>
      <c r="L60" s="21"/>
      <c r="T60">
        <v>15</v>
      </c>
    </row>
    <row r="61" spans="1:20" ht="4.1500000000000004" customHeight="1" x14ac:dyDescent="0.25">
      <c r="A61" s="69"/>
      <c r="B61" s="22"/>
      <c r="C61" s="22"/>
      <c r="D61" s="22"/>
      <c r="E61" s="22"/>
      <c r="F61" s="22"/>
      <c r="G61" s="22"/>
      <c r="H61" s="22"/>
      <c r="I61" s="26"/>
      <c r="J61" s="29"/>
      <c r="K61" s="72"/>
      <c r="L61" s="21"/>
    </row>
    <row r="62" spans="1:20" x14ac:dyDescent="0.25">
      <c r="A62" s="69"/>
      <c r="B62" s="22" t="s">
        <v>24</v>
      </c>
      <c r="C62" s="22"/>
      <c r="D62" s="22"/>
      <c r="E62" s="22"/>
      <c r="F62" s="22"/>
      <c r="G62" s="22"/>
      <c r="H62" s="22"/>
      <c r="I62" s="31" t="b">
        <f>IF(I60=7,I58*N58,IF(I60=5,I58*M58,IF(I60=8,I58*O58,IF(I60=10,I58*P58,IF(I60=12,I58*Q58,FALSE)))))</f>
        <v>0</v>
      </c>
      <c r="J62" s="28" t="s">
        <v>3</v>
      </c>
      <c r="K62" s="72"/>
      <c r="L62" s="21"/>
    </row>
    <row r="63" spans="1:20" ht="4.1500000000000004" customHeight="1" x14ac:dyDescent="0.25">
      <c r="A63" s="69"/>
      <c r="B63" s="22"/>
      <c r="C63" s="22"/>
      <c r="D63" s="22"/>
      <c r="E63" s="22"/>
      <c r="F63" s="22"/>
      <c r="G63" s="22"/>
      <c r="H63" s="22"/>
      <c r="I63" s="26"/>
      <c r="J63" s="28"/>
      <c r="K63" s="72"/>
      <c r="L63" s="21"/>
    </row>
    <row r="64" spans="1:20" x14ac:dyDescent="0.25">
      <c r="A64" s="69"/>
      <c r="B64" s="22" t="s">
        <v>25</v>
      </c>
      <c r="C64" s="22"/>
      <c r="D64" s="22"/>
      <c r="E64" s="22"/>
      <c r="F64" s="22"/>
      <c r="G64" s="22"/>
      <c r="H64" s="22"/>
      <c r="I64" s="32" t="e">
        <f>I62/I56</f>
        <v>#DIV/0!</v>
      </c>
      <c r="J64" s="28" t="s">
        <v>5</v>
      </c>
      <c r="K64" s="72"/>
      <c r="L64" s="21"/>
    </row>
    <row r="65" spans="1:17" ht="4.1500000000000004" customHeight="1" x14ac:dyDescent="0.25">
      <c r="A65" s="69"/>
      <c r="B65" s="22"/>
      <c r="C65" s="22"/>
      <c r="D65" s="22"/>
      <c r="E65" s="22"/>
      <c r="F65" s="22"/>
      <c r="G65" s="22"/>
      <c r="H65" s="22"/>
      <c r="I65" s="26"/>
      <c r="J65" s="28"/>
      <c r="K65" s="72"/>
      <c r="L65" s="21"/>
    </row>
    <row r="66" spans="1:17" x14ac:dyDescent="0.25">
      <c r="A66" s="69"/>
      <c r="B66" s="22" t="s">
        <v>106</v>
      </c>
      <c r="C66" s="22"/>
      <c r="D66" s="22"/>
      <c r="E66" s="22"/>
      <c r="F66" s="22"/>
      <c r="G66" s="22"/>
      <c r="H66" s="22"/>
      <c r="I66" s="30"/>
      <c r="J66" s="28" t="s">
        <v>5</v>
      </c>
      <c r="K66" s="72"/>
      <c r="L66" s="21"/>
    </row>
    <row r="67" spans="1:17" ht="4.1500000000000004" customHeight="1" x14ac:dyDescent="0.25">
      <c r="A67" s="69"/>
      <c r="B67" s="22"/>
      <c r="C67" s="22"/>
      <c r="D67" s="22"/>
      <c r="E67" s="22"/>
      <c r="F67" s="22"/>
      <c r="G67" s="22"/>
      <c r="H67" s="22"/>
      <c r="I67" s="20"/>
      <c r="J67" s="28"/>
      <c r="K67" s="72"/>
      <c r="L67" s="21"/>
    </row>
    <row r="68" spans="1:17" ht="18" x14ac:dyDescent="0.25">
      <c r="A68" s="73"/>
      <c r="B68" s="74"/>
      <c r="C68" s="74"/>
      <c r="D68" s="82"/>
      <c r="E68" s="76"/>
      <c r="F68" s="485" t="s">
        <v>29</v>
      </c>
      <c r="G68" s="486"/>
      <c r="H68" s="486"/>
      <c r="I68" s="63">
        <f>IF(I56=0,0,I64+I66)</f>
        <v>0</v>
      </c>
      <c r="J68" s="64" t="s">
        <v>5</v>
      </c>
      <c r="K68" s="65"/>
      <c r="L68" s="21"/>
    </row>
    <row r="69" spans="1:17" ht="3" customHeight="1" x14ac:dyDescent="0.25">
      <c r="A69" s="22"/>
      <c r="B69" s="22"/>
      <c r="C69" s="22"/>
      <c r="D69" s="22"/>
      <c r="E69" s="22"/>
      <c r="F69" s="22"/>
      <c r="G69" s="22"/>
      <c r="H69" s="22"/>
      <c r="I69" s="19"/>
      <c r="J69" s="22"/>
      <c r="K69" s="22"/>
      <c r="L69" s="21"/>
    </row>
    <row r="70" spans="1:17" ht="7.9" customHeight="1" x14ac:dyDescent="0.25">
      <c r="A70" s="22"/>
      <c r="B70" s="22"/>
      <c r="C70" s="22"/>
      <c r="D70" s="22"/>
      <c r="E70" s="22"/>
      <c r="F70" s="22"/>
      <c r="G70" s="22"/>
      <c r="H70" s="22"/>
      <c r="I70" s="19"/>
      <c r="J70" s="22"/>
      <c r="K70" s="22"/>
      <c r="L70" s="21"/>
    </row>
    <row r="71" spans="1:17" ht="21" customHeight="1" x14ac:dyDescent="0.25">
      <c r="A71" s="490" t="s">
        <v>127</v>
      </c>
      <c r="B71" s="491"/>
      <c r="C71" s="491"/>
      <c r="D71" s="492"/>
      <c r="E71" s="66" t="s">
        <v>15</v>
      </c>
      <c r="F71" s="494"/>
      <c r="G71" s="494"/>
      <c r="H71" s="494"/>
      <c r="I71" s="494"/>
      <c r="J71" s="67"/>
      <c r="K71" s="68"/>
      <c r="L71" s="21"/>
      <c r="M71">
        <v>5</v>
      </c>
      <c r="N71">
        <v>7</v>
      </c>
      <c r="O71">
        <v>8</v>
      </c>
      <c r="P71">
        <v>10</v>
      </c>
      <c r="Q71">
        <v>12</v>
      </c>
    </row>
    <row r="72" spans="1:17" ht="4.3499999999999996" customHeight="1" x14ac:dyDescent="0.25">
      <c r="A72" s="69"/>
      <c r="B72" s="22"/>
      <c r="C72" s="22"/>
      <c r="D72" s="22"/>
      <c r="E72" s="22"/>
      <c r="F72" s="22"/>
      <c r="G72" s="22"/>
      <c r="H72" s="22"/>
      <c r="I72" s="22"/>
      <c r="J72" s="20"/>
      <c r="K72" s="70"/>
      <c r="L72" s="21"/>
    </row>
    <row r="73" spans="1:17" ht="14.45" customHeight="1" x14ac:dyDescent="0.25">
      <c r="A73" s="69"/>
      <c r="B73" s="22" t="s">
        <v>22</v>
      </c>
      <c r="C73" s="22"/>
      <c r="D73" s="22"/>
      <c r="E73" s="22"/>
      <c r="F73" s="22"/>
      <c r="G73" s="22"/>
      <c r="H73" s="22"/>
      <c r="I73" s="30"/>
      <c r="J73" s="28" t="s">
        <v>30</v>
      </c>
      <c r="K73" s="71"/>
      <c r="L73" s="21"/>
      <c r="M73" s="9">
        <v>0.2</v>
      </c>
      <c r="N73" s="9">
        <v>0.15</v>
      </c>
      <c r="O73" s="9">
        <v>0.15</v>
      </c>
      <c r="P73" s="9">
        <v>0.12</v>
      </c>
      <c r="Q73" s="10">
        <v>0.1</v>
      </c>
    </row>
    <row r="74" spans="1:17" ht="4.1500000000000004" customHeight="1" x14ac:dyDescent="0.25">
      <c r="A74" s="69"/>
      <c r="B74" s="22"/>
      <c r="C74" s="22"/>
      <c r="D74" s="22"/>
      <c r="E74" s="22"/>
      <c r="F74" s="22"/>
      <c r="G74" s="22"/>
      <c r="H74" s="22"/>
      <c r="I74" s="26"/>
      <c r="J74" s="28"/>
      <c r="K74" s="71"/>
      <c r="L74" s="21"/>
    </row>
    <row r="75" spans="1:17" ht="14.45" customHeight="1" x14ac:dyDescent="0.25">
      <c r="A75" s="69"/>
      <c r="B75" s="22" t="s">
        <v>27</v>
      </c>
      <c r="C75" s="22"/>
      <c r="D75" s="22"/>
      <c r="E75" s="22"/>
      <c r="F75" s="22"/>
      <c r="G75" s="22"/>
      <c r="H75" s="22"/>
      <c r="I75" s="30"/>
      <c r="J75" s="28" t="s">
        <v>12</v>
      </c>
      <c r="K75" s="71"/>
      <c r="L75" s="21"/>
      <c r="M75" s="187">
        <f t="shared" ref="M75:Q75" si="0">M58</f>
        <v>0.16435680000000003</v>
      </c>
      <c r="N75" s="187">
        <f t="shared" si="0"/>
        <v>0.12594319354910713</v>
      </c>
      <c r="O75" s="187">
        <f t="shared" si="0"/>
        <v>0.11818900020214844</v>
      </c>
      <c r="P75" s="187">
        <f t="shared" si="0"/>
        <v>9.9199869865413071E-2</v>
      </c>
      <c r="Q75" s="187">
        <f t="shared" si="0"/>
        <v>8.6716554077216679E-2</v>
      </c>
    </row>
    <row r="76" spans="1:17" ht="4.1500000000000004" customHeight="1" x14ac:dyDescent="0.25">
      <c r="A76" s="69"/>
      <c r="B76" s="22"/>
      <c r="C76" s="22"/>
      <c r="D76" s="22"/>
      <c r="E76" s="22"/>
      <c r="F76" s="22"/>
      <c r="G76" s="22"/>
      <c r="H76" s="22"/>
      <c r="I76" s="26"/>
      <c r="J76" s="28"/>
      <c r="K76" s="71"/>
      <c r="L76" s="23"/>
    </row>
    <row r="77" spans="1:17" ht="14.45" customHeight="1" x14ac:dyDescent="0.25">
      <c r="A77" s="69"/>
      <c r="B77" s="22" t="s">
        <v>35</v>
      </c>
      <c r="C77" s="22"/>
      <c r="D77" s="22"/>
      <c r="E77" s="22"/>
      <c r="F77" s="22"/>
      <c r="G77" s="22"/>
      <c r="H77" s="22"/>
      <c r="I77" s="30"/>
      <c r="J77" s="28" t="s">
        <v>4</v>
      </c>
      <c r="K77" s="71"/>
      <c r="L77" s="21"/>
    </row>
    <row r="78" spans="1:17" ht="4.1500000000000004" customHeight="1" x14ac:dyDescent="0.25">
      <c r="A78" s="69"/>
      <c r="B78" s="22"/>
      <c r="C78" s="22"/>
      <c r="D78" s="22"/>
      <c r="E78" s="22"/>
      <c r="F78" s="22"/>
      <c r="G78" s="22"/>
      <c r="H78" s="22"/>
      <c r="I78" s="26"/>
      <c r="J78" s="29"/>
      <c r="K78" s="72"/>
      <c r="L78" s="21"/>
    </row>
    <row r="79" spans="1:17" ht="14.45" customHeight="1" x14ac:dyDescent="0.25">
      <c r="A79" s="69"/>
      <c r="B79" s="22" t="s">
        <v>36</v>
      </c>
      <c r="C79" s="22"/>
      <c r="D79" s="22"/>
      <c r="E79" s="22"/>
      <c r="F79" s="22"/>
      <c r="G79" s="22"/>
      <c r="H79" s="22"/>
      <c r="I79" s="31" t="b">
        <f>IF(I77=7,I75*N75,IF(I77=5,I75*M75,IF(I77=8,I75*O75,IF(I77=10,I75*P75,IF(I77=12,I75*Q75,FALSE)))))</f>
        <v>0</v>
      </c>
      <c r="J79" s="28" t="s">
        <v>3</v>
      </c>
      <c r="K79" s="72"/>
      <c r="L79" s="21"/>
    </row>
    <row r="80" spans="1:17" ht="4.1500000000000004" customHeight="1" x14ac:dyDescent="0.25">
      <c r="A80" s="69"/>
      <c r="B80" s="22"/>
      <c r="C80" s="22"/>
      <c r="D80" s="22"/>
      <c r="E80" s="22"/>
      <c r="F80" s="22"/>
      <c r="G80" s="22"/>
      <c r="H80" s="22"/>
      <c r="I80" s="26"/>
      <c r="J80" s="28"/>
      <c r="K80" s="72"/>
      <c r="L80" s="21"/>
    </row>
    <row r="81" spans="1:17" ht="14.45" customHeight="1" x14ac:dyDescent="0.25">
      <c r="A81" s="69"/>
      <c r="B81" s="22" t="s">
        <v>42</v>
      </c>
      <c r="C81" s="22"/>
      <c r="D81" s="22"/>
      <c r="E81" s="22"/>
      <c r="F81" s="22"/>
      <c r="G81" s="22"/>
      <c r="H81" s="22"/>
      <c r="I81" s="32" t="e">
        <f>I79/I73</f>
        <v>#DIV/0!</v>
      </c>
      <c r="J81" s="28" t="s">
        <v>5</v>
      </c>
      <c r="K81" s="72"/>
      <c r="L81" s="21"/>
    </row>
    <row r="82" spans="1:17" ht="4.1500000000000004" customHeight="1" x14ac:dyDescent="0.25">
      <c r="A82" s="69"/>
      <c r="B82" s="22"/>
      <c r="C82" s="22"/>
      <c r="D82" s="22"/>
      <c r="E82" s="22"/>
      <c r="F82" s="22"/>
      <c r="G82" s="22"/>
      <c r="H82" s="22"/>
      <c r="I82" s="26"/>
      <c r="J82" s="28"/>
      <c r="K82" s="72"/>
      <c r="L82" s="21"/>
    </row>
    <row r="83" spans="1:17" ht="14.45" customHeight="1" x14ac:dyDescent="0.25">
      <c r="A83" s="69"/>
      <c r="B83" s="22" t="s">
        <v>26</v>
      </c>
      <c r="C83" s="22"/>
      <c r="D83" s="22"/>
      <c r="E83" s="22"/>
      <c r="F83" s="22"/>
      <c r="G83" s="22"/>
      <c r="H83" s="22"/>
      <c r="I83" s="30"/>
      <c r="J83" s="28" t="s">
        <v>5</v>
      </c>
      <c r="K83" s="72"/>
      <c r="L83" s="21"/>
    </row>
    <row r="84" spans="1:17" ht="4.1500000000000004" customHeight="1" x14ac:dyDescent="0.25">
      <c r="A84" s="69"/>
      <c r="B84" s="22"/>
      <c r="C84" s="22"/>
      <c r="D84" s="22"/>
      <c r="E84" s="22"/>
      <c r="F84" s="22"/>
      <c r="G84" s="22"/>
      <c r="H84" s="22"/>
      <c r="I84" s="20"/>
      <c r="J84" s="28"/>
      <c r="K84" s="72"/>
      <c r="L84" s="21"/>
    </row>
    <row r="85" spans="1:17" ht="18.600000000000001" customHeight="1" x14ac:dyDescent="0.25">
      <c r="A85" s="73"/>
      <c r="B85" s="74"/>
      <c r="C85" s="74"/>
      <c r="D85" s="76"/>
      <c r="E85" s="76"/>
      <c r="F85" s="485" t="s">
        <v>29</v>
      </c>
      <c r="G85" s="486"/>
      <c r="H85" s="486"/>
      <c r="I85" s="63">
        <f>IF(I73=0,0,I81+I83)</f>
        <v>0</v>
      </c>
      <c r="J85" s="64" t="s">
        <v>5</v>
      </c>
      <c r="K85" s="65"/>
      <c r="L85" s="21"/>
    </row>
    <row r="86" spans="1:17" ht="14.45" customHeight="1" x14ac:dyDescent="0.25">
      <c r="A86" s="22"/>
      <c r="B86" s="22"/>
      <c r="C86" s="22"/>
      <c r="D86" s="22"/>
      <c r="E86" s="22"/>
      <c r="F86" s="22"/>
      <c r="G86" s="22"/>
      <c r="H86" s="22"/>
      <c r="I86" s="19"/>
      <c r="J86" s="22"/>
      <c r="K86" s="22"/>
      <c r="L86" s="21"/>
    </row>
    <row r="87" spans="1:17" ht="18.600000000000001" customHeight="1" x14ac:dyDescent="0.25">
      <c r="A87" s="501" t="s">
        <v>128</v>
      </c>
      <c r="B87" s="501"/>
      <c r="C87" s="501"/>
      <c r="D87" s="501"/>
      <c r="E87" s="66" t="s">
        <v>15</v>
      </c>
      <c r="F87" s="494"/>
      <c r="G87" s="494"/>
      <c r="H87" s="494"/>
      <c r="I87" s="494"/>
      <c r="J87" s="67"/>
      <c r="K87" s="68"/>
      <c r="L87" s="21"/>
    </row>
    <row r="88" spans="1:17" ht="4.3499999999999996" customHeight="1" x14ac:dyDescent="0.25">
      <c r="A88" s="69"/>
      <c r="B88" s="22"/>
      <c r="C88" s="22"/>
      <c r="D88" s="22"/>
      <c r="E88" s="22"/>
      <c r="F88" s="22"/>
      <c r="G88" s="22"/>
      <c r="H88" s="22"/>
      <c r="I88" s="22"/>
      <c r="J88" s="20"/>
      <c r="K88" s="70"/>
      <c r="L88" s="21"/>
    </row>
    <row r="89" spans="1:17" ht="14.45" customHeight="1" x14ac:dyDescent="0.25">
      <c r="A89" s="69"/>
      <c r="B89" s="22" t="s">
        <v>22</v>
      </c>
      <c r="C89" s="22"/>
      <c r="D89" s="22"/>
      <c r="E89" s="22"/>
      <c r="F89" s="22"/>
      <c r="G89" s="22"/>
      <c r="H89" s="22"/>
      <c r="I89" s="30"/>
      <c r="J89" s="28" t="s">
        <v>30</v>
      </c>
      <c r="K89" s="71"/>
      <c r="L89" s="21"/>
    </row>
    <row r="90" spans="1:17" ht="4.1500000000000004" customHeight="1" x14ac:dyDescent="0.25">
      <c r="A90" s="69"/>
      <c r="B90" s="22"/>
      <c r="C90" s="22"/>
      <c r="D90" s="22"/>
      <c r="E90" s="22"/>
      <c r="F90" s="22"/>
      <c r="G90" s="22"/>
      <c r="H90" s="22"/>
      <c r="I90" s="26"/>
      <c r="J90" s="28"/>
      <c r="K90" s="71"/>
      <c r="L90" s="21"/>
    </row>
    <row r="91" spans="1:17" ht="14.45" customHeight="1" x14ac:dyDescent="0.25">
      <c r="A91" s="69"/>
      <c r="B91" s="22" t="s">
        <v>27</v>
      </c>
      <c r="C91" s="22"/>
      <c r="D91" s="22"/>
      <c r="E91" s="22"/>
      <c r="F91" s="22"/>
      <c r="G91" s="22"/>
      <c r="H91" s="22"/>
      <c r="I91" s="30"/>
      <c r="J91" s="28" t="s">
        <v>12</v>
      </c>
      <c r="K91" s="71"/>
      <c r="L91" s="21"/>
      <c r="M91" s="187">
        <f t="shared" ref="M91:Q91" si="1">M58</f>
        <v>0.16435680000000003</v>
      </c>
      <c r="N91" s="187">
        <f t="shared" si="1"/>
        <v>0.12594319354910713</v>
      </c>
      <c r="O91" s="187">
        <f t="shared" si="1"/>
        <v>0.11818900020214844</v>
      </c>
      <c r="P91" s="187">
        <f t="shared" si="1"/>
        <v>9.9199869865413071E-2</v>
      </c>
      <c r="Q91" s="187">
        <f t="shared" si="1"/>
        <v>8.6716554077216679E-2</v>
      </c>
    </row>
    <row r="92" spans="1:17" ht="4.1500000000000004" customHeight="1" x14ac:dyDescent="0.25">
      <c r="A92" s="69"/>
      <c r="B92" s="22"/>
      <c r="C92" s="22"/>
      <c r="D92" s="22"/>
      <c r="E92" s="22"/>
      <c r="F92" s="22"/>
      <c r="G92" s="22"/>
      <c r="H92" s="22"/>
      <c r="I92" s="26"/>
      <c r="J92" s="28"/>
      <c r="K92" s="71"/>
      <c r="L92" s="21"/>
    </row>
    <row r="93" spans="1:17" ht="14.45" customHeight="1" x14ac:dyDescent="0.25">
      <c r="A93" s="69"/>
      <c r="B93" s="22" t="s">
        <v>37</v>
      </c>
      <c r="C93" s="22"/>
      <c r="D93" s="22"/>
      <c r="E93" s="22"/>
      <c r="F93" s="22"/>
      <c r="G93" s="22"/>
      <c r="H93" s="22"/>
      <c r="I93" s="30"/>
      <c r="J93" s="28" t="s">
        <v>4</v>
      </c>
      <c r="K93" s="71"/>
      <c r="L93" s="21"/>
    </row>
    <row r="94" spans="1:17" ht="4.1500000000000004" customHeight="1" x14ac:dyDescent="0.25">
      <c r="A94" s="69"/>
      <c r="B94" s="22"/>
      <c r="C94" s="22"/>
      <c r="D94" s="22"/>
      <c r="E94" s="22"/>
      <c r="F94" s="22"/>
      <c r="G94" s="22"/>
      <c r="H94" s="22"/>
      <c r="I94" s="26"/>
      <c r="J94" s="29"/>
      <c r="K94" s="72"/>
      <c r="L94" s="21"/>
    </row>
    <row r="95" spans="1:17" ht="14.45" customHeight="1" x14ac:dyDescent="0.25">
      <c r="A95" s="69"/>
      <c r="B95" s="22" t="s">
        <v>38</v>
      </c>
      <c r="C95" s="22"/>
      <c r="D95" s="22"/>
      <c r="E95" s="22"/>
      <c r="F95" s="22"/>
      <c r="G95" s="22"/>
      <c r="H95" s="22"/>
      <c r="I95" s="31" t="b">
        <f>IF(I93=7,I91*N91,IF(I93=5,I91*M91,IF(I93=8,I91*O91,IF(I93=10,I91*P91,IF(I93=12,I91*Q91,FALSE)))))</f>
        <v>0</v>
      </c>
      <c r="J95" s="28" t="s">
        <v>3</v>
      </c>
      <c r="K95" s="72"/>
      <c r="L95" s="21"/>
    </row>
    <row r="96" spans="1:17" ht="4.1500000000000004" customHeight="1" x14ac:dyDescent="0.25">
      <c r="A96" s="69"/>
      <c r="B96" s="22"/>
      <c r="C96" s="22"/>
      <c r="D96" s="22"/>
      <c r="E96" s="22"/>
      <c r="F96" s="22"/>
      <c r="G96" s="22"/>
      <c r="H96" s="22"/>
      <c r="I96" s="26"/>
      <c r="J96" s="28"/>
      <c r="K96" s="72"/>
      <c r="L96" s="21"/>
    </row>
    <row r="97" spans="1:12" ht="14.45" customHeight="1" x14ac:dyDescent="0.25">
      <c r="A97" s="69"/>
      <c r="B97" s="22" t="s">
        <v>42</v>
      </c>
      <c r="C97" s="22"/>
      <c r="D97" s="22"/>
      <c r="E97" s="22"/>
      <c r="F97" s="22"/>
      <c r="G97" s="22"/>
      <c r="H97" s="22"/>
      <c r="I97" s="32" t="e">
        <f>I95/I89</f>
        <v>#DIV/0!</v>
      </c>
      <c r="J97" s="28" t="s">
        <v>5</v>
      </c>
      <c r="K97" s="72"/>
      <c r="L97" s="21"/>
    </row>
    <row r="98" spans="1:12" ht="4.1500000000000004" customHeight="1" x14ac:dyDescent="0.25">
      <c r="A98" s="69"/>
      <c r="B98" s="22"/>
      <c r="C98" s="22"/>
      <c r="D98" s="22"/>
      <c r="E98" s="22"/>
      <c r="F98" s="22"/>
      <c r="G98" s="22"/>
      <c r="H98" s="22"/>
      <c r="I98" s="26"/>
      <c r="J98" s="28"/>
      <c r="K98" s="72"/>
      <c r="L98" s="21"/>
    </row>
    <row r="99" spans="1:12" ht="14.45" customHeight="1" x14ac:dyDescent="0.25">
      <c r="A99" s="69"/>
      <c r="B99" s="22" t="s">
        <v>26</v>
      </c>
      <c r="C99" s="22"/>
      <c r="D99" s="22"/>
      <c r="E99" s="22"/>
      <c r="F99" s="22"/>
      <c r="G99" s="22"/>
      <c r="H99" s="22"/>
      <c r="I99" s="30"/>
      <c r="J99" s="28" t="s">
        <v>5</v>
      </c>
      <c r="K99" s="72"/>
      <c r="L99" s="21"/>
    </row>
    <row r="100" spans="1:12" ht="4.1500000000000004" customHeight="1" x14ac:dyDescent="0.25">
      <c r="A100" s="69"/>
      <c r="B100" s="22"/>
      <c r="C100" s="22"/>
      <c r="D100" s="22"/>
      <c r="E100" s="22"/>
      <c r="F100" s="22"/>
      <c r="G100" s="22"/>
      <c r="H100" s="22"/>
      <c r="I100" s="20"/>
      <c r="J100" s="28"/>
      <c r="K100" s="72"/>
      <c r="L100" s="21"/>
    </row>
    <row r="101" spans="1:12" ht="21" customHeight="1" x14ac:dyDescent="0.25">
      <c r="A101" s="73"/>
      <c r="B101" s="74"/>
      <c r="C101" s="74"/>
      <c r="D101" s="75"/>
      <c r="E101" s="76"/>
      <c r="F101" s="485" t="s">
        <v>29</v>
      </c>
      <c r="G101" s="486"/>
      <c r="H101" s="486"/>
      <c r="I101" s="63">
        <f>IF(I89=0,0,I97+I99)</f>
        <v>0</v>
      </c>
      <c r="J101" s="64" t="s">
        <v>5</v>
      </c>
      <c r="K101" s="65"/>
      <c r="L101" s="21"/>
    </row>
    <row r="102" spans="1:12" ht="7.9" customHeight="1" x14ac:dyDescent="0.25">
      <c r="A102" s="22"/>
      <c r="B102" s="22"/>
      <c r="C102" s="22"/>
      <c r="D102" s="22"/>
      <c r="E102" s="22"/>
      <c r="F102" s="22"/>
      <c r="G102" s="22"/>
      <c r="H102" s="22"/>
      <c r="I102" s="19"/>
      <c r="J102" s="22"/>
      <c r="K102" s="22"/>
      <c r="L102" s="33"/>
    </row>
    <row r="103" spans="1:12" ht="24.6" customHeight="1" x14ac:dyDescent="0.5">
      <c r="A103" s="488" t="s">
        <v>108</v>
      </c>
      <c r="B103" s="488"/>
      <c r="C103" s="488"/>
      <c r="D103" s="488"/>
      <c r="E103" s="488"/>
      <c r="F103" s="488"/>
      <c r="G103" s="488"/>
      <c r="H103" s="488"/>
      <c r="I103" s="488"/>
      <c r="J103" s="22"/>
      <c r="K103" s="22"/>
      <c r="L103" s="21"/>
    </row>
    <row r="104" spans="1:12" ht="9.6" customHeight="1" x14ac:dyDescent="0.25">
      <c r="A104" s="22"/>
      <c r="B104" s="22"/>
      <c r="C104" s="22"/>
      <c r="D104" s="22"/>
      <c r="E104" s="22"/>
      <c r="F104" s="22"/>
      <c r="G104" s="22"/>
      <c r="H104" s="22"/>
      <c r="I104" s="19"/>
      <c r="J104" s="22"/>
      <c r="K104" s="22"/>
      <c r="L104" s="33"/>
    </row>
    <row r="105" spans="1:12" ht="16.149999999999999" customHeight="1" x14ac:dyDescent="0.25">
      <c r="A105" s="498"/>
      <c r="B105" s="498"/>
      <c r="C105" s="498"/>
      <c r="E105" s="499" t="s">
        <v>39</v>
      </c>
      <c r="F105" s="499"/>
      <c r="G105" s="499"/>
      <c r="H105" s="499"/>
      <c r="I105" s="48"/>
      <c r="J105" s="28" t="s">
        <v>9</v>
      </c>
      <c r="K105" s="34"/>
      <c r="L105" s="21"/>
    </row>
    <row r="106" spans="1:12" ht="4.1500000000000004" customHeight="1" x14ac:dyDescent="0.25">
      <c r="A106" s="498"/>
      <c r="B106" s="498"/>
      <c r="C106" s="498"/>
      <c r="D106" s="35"/>
      <c r="E106" s="35"/>
      <c r="F106" s="35"/>
      <c r="G106" s="35"/>
      <c r="H106" s="35"/>
      <c r="I106" s="36"/>
      <c r="J106" s="34"/>
      <c r="K106" s="34"/>
      <c r="L106" s="21"/>
    </row>
    <row r="107" spans="1:12" ht="16.149999999999999" customHeight="1" x14ac:dyDescent="0.25">
      <c r="A107" s="498"/>
      <c r="B107" s="498"/>
      <c r="C107" s="498"/>
      <c r="D107" s="13"/>
      <c r="E107" s="500" t="s">
        <v>328</v>
      </c>
      <c r="F107" s="500"/>
      <c r="G107" s="500"/>
      <c r="H107" s="500"/>
      <c r="I107" s="48"/>
      <c r="J107" s="28" t="s">
        <v>6</v>
      </c>
      <c r="K107" s="34"/>
      <c r="L107" s="21"/>
    </row>
    <row r="108" spans="1:12" ht="4.1500000000000004" customHeight="1" x14ac:dyDescent="0.25">
      <c r="A108" s="498"/>
      <c r="B108" s="498"/>
      <c r="C108" s="498"/>
      <c r="D108" s="35"/>
      <c r="E108" s="35"/>
      <c r="F108" s="35"/>
      <c r="G108" s="35"/>
      <c r="H108" s="35"/>
      <c r="I108" s="34"/>
      <c r="J108" s="34"/>
      <c r="K108" s="34"/>
      <c r="L108" s="21"/>
    </row>
    <row r="109" spans="1:12" ht="16.149999999999999" customHeight="1" x14ac:dyDescent="0.25">
      <c r="A109" s="498"/>
      <c r="B109" s="498"/>
      <c r="C109" s="498"/>
      <c r="D109" s="13"/>
      <c r="E109" s="499" t="s">
        <v>40</v>
      </c>
      <c r="F109" s="499"/>
      <c r="G109" s="499"/>
      <c r="H109" s="499"/>
      <c r="I109" s="48"/>
      <c r="J109" s="28" t="s">
        <v>6</v>
      </c>
      <c r="K109" s="34"/>
      <c r="L109" s="21"/>
    </row>
    <row r="110" spans="1:12" ht="4.1500000000000004" customHeight="1" x14ac:dyDescent="0.25">
      <c r="A110" s="498"/>
      <c r="B110" s="498"/>
      <c r="C110" s="498"/>
      <c r="D110" s="6"/>
      <c r="E110" s="6"/>
      <c r="F110" s="6"/>
      <c r="G110" s="6"/>
      <c r="H110" s="6"/>
      <c r="I110" s="34"/>
      <c r="J110" s="34"/>
      <c r="K110" s="34"/>
      <c r="L110" s="21"/>
    </row>
    <row r="111" spans="1:12" ht="16.149999999999999" customHeight="1" x14ac:dyDescent="0.25">
      <c r="A111" s="498"/>
      <c r="B111" s="498"/>
      <c r="C111" s="498"/>
      <c r="D111" s="34"/>
      <c r="E111" s="499" t="s">
        <v>41</v>
      </c>
      <c r="F111" s="499"/>
      <c r="G111" s="499"/>
      <c r="H111" s="499"/>
      <c r="I111" s="48"/>
      <c r="J111" s="28" t="s">
        <v>7</v>
      </c>
      <c r="K111" s="34"/>
      <c r="L111" s="21"/>
    </row>
    <row r="112" spans="1:12" ht="15" customHeight="1" x14ac:dyDescent="0.25">
      <c r="A112" s="25"/>
      <c r="B112" s="25"/>
      <c r="C112" s="25"/>
      <c r="D112" s="25"/>
      <c r="E112" s="25"/>
      <c r="F112" s="25"/>
      <c r="G112" s="25"/>
      <c r="H112" s="25"/>
      <c r="I112" s="25"/>
      <c r="J112" s="25"/>
      <c r="K112" s="25"/>
      <c r="L112" s="33"/>
    </row>
    <row r="113" spans="1:12" ht="14.45" customHeight="1" x14ac:dyDescent="0.25">
      <c r="A113" s="6"/>
      <c r="B113" s="37"/>
      <c r="C113" s="6"/>
      <c r="D113" s="92" t="s">
        <v>102</v>
      </c>
      <c r="E113" s="57" t="s">
        <v>1</v>
      </c>
      <c r="F113" s="57" t="s">
        <v>10</v>
      </c>
      <c r="G113" s="57" t="s">
        <v>0</v>
      </c>
      <c r="H113" s="483" t="s">
        <v>14</v>
      </c>
      <c r="I113" s="483"/>
      <c r="J113" s="483"/>
      <c r="K113" s="483"/>
      <c r="L113" s="21"/>
    </row>
    <row r="114" spans="1:12" ht="14.45" customHeight="1" x14ac:dyDescent="0.25">
      <c r="A114" s="6"/>
      <c r="B114" s="37"/>
      <c r="C114" s="6"/>
      <c r="D114" s="484" t="s">
        <v>5</v>
      </c>
      <c r="E114" s="484"/>
      <c r="F114" s="484"/>
      <c r="G114" s="484"/>
      <c r="H114" s="483"/>
      <c r="I114" s="483"/>
      <c r="J114" s="483"/>
      <c r="K114" s="483"/>
      <c r="L114" s="21"/>
    </row>
    <row r="115" spans="1:12" ht="16.149999999999999" customHeight="1" x14ac:dyDescent="0.25">
      <c r="A115" s="6"/>
      <c r="B115" s="38"/>
      <c r="C115" s="6"/>
      <c r="D115" s="91">
        <f>I68</f>
        <v>0</v>
      </c>
      <c r="E115" s="58" t="e">
        <f>I107/I111</f>
        <v>#DIV/0!</v>
      </c>
      <c r="F115" s="59" t="e">
        <f>I109/I111</f>
        <v>#DIV/0!</v>
      </c>
      <c r="G115" s="59">
        <f>I105*I52</f>
        <v>0</v>
      </c>
      <c r="H115" s="495" t="e">
        <f>D115+E115+F115+G115</f>
        <v>#DIV/0!</v>
      </c>
      <c r="I115" s="495"/>
      <c r="J115" s="496" t="s">
        <v>5</v>
      </c>
      <c r="K115" s="496"/>
      <c r="L115" s="21"/>
    </row>
    <row r="116" spans="1:12" ht="4.1500000000000004" customHeight="1" x14ac:dyDescent="0.25">
      <c r="A116" s="22"/>
      <c r="B116" s="22"/>
      <c r="C116" s="22"/>
      <c r="D116" s="22"/>
      <c r="E116" s="22"/>
      <c r="F116" s="22"/>
      <c r="G116" s="22"/>
      <c r="H116" s="22"/>
      <c r="I116" s="22"/>
      <c r="J116" s="22"/>
      <c r="K116" s="22"/>
      <c r="L116" s="33"/>
    </row>
    <row r="117" spans="1:12" ht="16.149999999999999" customHeight="1" x14ac:dyDescent="0.25">
      <c r="A117" s="22"/>
      <c r="B117" s="43" t="s">
        <v>44</v>
      </c>
      <c r="C117" s="93">
        <f>F71</f>
        <v>0</v>
      </c>
      <c r="D117" s="60" t="e">
        <f>H115+I85</f>
        <v>#DIV/0!</v>
      </c>
      <c r="E117" s="61" t="s">
        <v>5</v>
      </c>
      <c r="F117" s="43" t="s">
        <v>44</v>
      </c>
      <c r="G117" s="497">
        <f>F87</f>
        <v>0</v>
      </c>
      <c r="H117" s="497"/>
      <c r="I117" s="62" t="e">
        <f>H115+I101</f>
        <v>#DIV/0!</v>
      </c>
      <c r="J117" s="61" t="s">
        <v>5</v>
      </c>
      <c r="K117" s="61"/>
      <c r="L117" s="21"/>
    </row>
    <row r="118" spans="1:12" ht="5.45" customHeight="1" x14ac:dyDescent="0.25">
      <c r="A118" s="22"/>
      <c r="B118" s="22"/>
      <c r="C118" s="22"/>
      <c r="D118" s="24"/>
      <c r="E118" s="24"/>
      <c r="F118" s="24"/>
      <c r="G118" s="24"/>
      <c r="H118" s="39"/>
      <c r="J118" s="22"/>
      <c r="K118" s="22"/>
      <c r="L118" s="21"/>
    </row>
    <row r="119" spans="1:12" ht="28.9" customHeight="1" x14ac:dyDescent="0.25">
      <c r="A119" s="22"/>
      <c r="B119" s="22"/>
      <c r="C119" s="43" t="s">
        <v>44</v>
      </c>
      <c r="D119" s="47">
        <f>F71</f>
        <v>0</v>
      </c>
      <c r="E119" s="44" t="s">
        <v>45</v>
      </c>
      <c r="F119" s="47">
        <f>F87</f>
        <v>0</v>
      </c>
      <c r="G119" s="41" t="e">
        <f>H115+I101+I85</f>
        <v>#DIV/0!</v>
      </c>
      <c r="H119" s="42" t="s">
        <v>5</v>
      </c>
      <c r="I119" s="40"/>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22"/>
      <c r="B121" s="45" t="s">
        <v>13</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6"/>
      <c r="D123" s="46"/>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algorithmName="SHA-512" hashValue="f8kMQZYNOj1Ajuz1L9pKDzUdnX8ij2+Z+U5F9ealvQCCopK6ztpK2fOQNcD64XNCzBSe2KqLnmdkIRfltYiucQ==" saltValue="GLv61jkoQ3+logW5OEh5Yw==" spinCount="100000" sheet="1" selectLockedCells="1"/>
  <mergeCells count="82">
    <mergeCell ref="A13:K15"/>
    <mergeCell ref="D2:G2"/>
    <mergeCell ref="D5:G5"/>
    <mergeCell ref="A7:I7"/>
    <mergeCell ref="J7:K7"/>
    <mergeCell ref="A9:K11"/>
    <mergeCell ref="A17:K19"/>
    <mergeCell ref="C21:C22"/>
    <mergeCell ref="D21:D22"/>
    <mergeCell ref="E21:F21"/>
    <mergeCell ref="G21:G22"/>
    <mergeCell ref="H21:H22"/>
    <mergeCell ref="I21:J22"/>
    <mergeCell ref="I23:J28"/>
    <mergeCell ref="C26:C28"/>
    <mergeCell ref="D26:D28"/>
    <mergeCell ref="E26:E28"/>
    <mergeCell ref="F26:F28"/>
    <mergeCell ref="G26:G28"/>
    <mergeCell ref="H26:H28"/>
    <mergeCell ref="C23:C25"/>
    <mergeCell ref="D23:D25"/>
    <mergeCell ref="E23:E25"/>
    <mergeCell ref="F23:F25"/>
    <mergeCell ref="G23:G25"/>
    <mergeCell ref="H23:H25"/>
    <mergeCell ref="I29:J34"/>
    <mergeCell ref="C32:C34"/>
    <mergeCell ref="D32:D34"/>
    <mergeCell ref="E32:E34"/>
    <mergeCell ref="F32:F34"/>
    <mergeCell ref="G32:G34"/>
    <mergeCell ref="H32:H34"/>
    <mergeCell ref="C29:C31"/>
    <mergeCell ref="D29:D31"/>
    <mergeCell ref="E29:E31"/>
    <mergeCell ref="F29:F31"/>
    <mergeCell ref="G29:G31"/>
    <mergeCell ref="H29:H31"/>
    <mergeCell ref="B42:D42"/>
    <mergeCell ref="E42:G42"/>
    <mergeCell ref="H42:J42"/>
    <mergeCell ref="C35:C37"/>
    <mergeCell ref="D35:D37"/>
    <mergeCell ref="E35:E37"/>
    <mergeCell ref="F35:F37"/>
    <mergeCell ref="G35:G37"/>
    <mergeCell ref="H35:H37"/>
    <mergeCell ref="I35:J37"/>
    <mergeCell ref="C38:K38"/>
    <mergeCell ref="B40:D40"/>
    <mergeCell ref="B41:D41"/>
    <mergeCell ref="H41:J41"/>
    <mergeCell ref="A71:D71"/>
    <mergeCell ref="F71:I71"/>
    <mergeCell ref="C43:D43"/>
    <mergeCell ref="B44:D44"/>
    <mergeCell ref="H44:J45"/>
    <mergeCell ref="B45:D45"/>
    <mergeCell ref="B46:D46"/>
    <mergeCell ref="E46:G46"/>
    <mergeCell ref="H46:J46"/>
    <mergeCell ref="H47:J47"/>
    <mergeCell ref="A48:I48"/>
    <mergeCell ref="C50:G50"/>
    <mergeCell ref="A52:G52"/>
    <mergeCell ref="F68:H68"/>
    <mergeCell ref="A105:C111"/>
    <mergeCell ref="E105:H105"/>
    <mergeCell ref="E107:H107"/>
    <mergeCell ref="E109:H109"/>
    <mergeCell ref="E111:H111"/>
    <mergeCell ref="F85:H85"/>
    <mergeCell ref="A87:D87"/>
    <mergeCell ref="F87:I87"/>
    <mergeCell ref="F101:H101"/>
    <mergeCell ref="A103:I103"/>
    <mergeCell ref="H113:K114"/>
    <mergeCell ref="D114:G114"/>
    <mergeCell ref="H115:I115"/>
    <mergeCell ref="J115:K115"/>
    <mergeCell ref="G117:H117"/>
  </mergeCells>
  <hyperlinks>
    <hyperlink ref="E43" r:id="rId1" xr:uid="{F5169FD5-BC68-4555-B25A-B4116069BF98}"/>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24"/>
  <sheetViews>
    <sheetView view="pageBreakPreview" zoomScale="130" zoomScaleNormal="100" zoomScaleSheetLayoutView="130" workbookViewId="0">
      <selection activeCell="I52" sqref="I52"/>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90.285156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35" t="s">
        <v>51</v>
      </c>
      <c r="E2" s="535"/>
      <c r="F2" s="535"/>
      <c r="G2" s="535"/>
      <c r="H2" s="18"/>
      <c r="I2" s="18"/>
      <c r="J2" s="18"/>
      <c r="K2" s="18"/>
      <c r="L2" s="13"/>
    </row>
    <row r="3" spans="1:12" ht="14.45" hidden="1" customHeight="1" x14ac:dyDescent="0.5">
      <c r="A3" s="6"/>
      <c r="B3" s="6"/>
      <c r="C3" s="6"/>
      <c r="D3" s="49"/>
      <c r="E3" s="49"/>
      <c r="F3" s="49"/>
      <c r="G3" s="49"/>
      <c r="H3" s="6"/>
      <c r="I3" s="6"/>
      <c r="J3" s="6"/>
      <c r="K3" s="6"/>
      <c r="L3" s="13"/>
    </row>
    <row r="4" spans="1:12" ht="0.6" customHeight="1" x14ac:dyDescent="0.5">
      <c r="A4" s="6"/>
      <c r="B4" s="6"/>
      <c r="C4" s="6"/>
      <c r="D4" s="49"/>
      <c r="E4" s="49"/>
      <c r="F4" s="49"/>
      <c r="G4" s="49"/>
      <c r="H4" s="6"/>
      <c r="I4" s="6"/>
      <c r="J4" s="6"/>
      <c r="K4" s="6"/>
      <c r="L4" s="13"/>
    </row>
    <row r="5" spans="1:12" ht="33.6" customHeight="1" x14ac:dyDescent="0.5">
      <c r="A5" s="6"/>
      <c r="B5" s="6"/>
      <c r="C5" s="6"/>
      <c r="D5" s="535" t="s">
        <v>52</v>
      </c>
      <c r="E5" s="535"/>
      <c r="F5" s="535"/>
      <c r="G5" s="535"/>
      <c r="H5" s="6"/>
      <c r="I5" s="6"/>
      <c r="J5" s="6"/>
      <c r="K5" s="6"/>
      <c r="L5" s="13"/>
    </row>
    <row r="6" spans="1:12" ht="24.6" customHeight="1" x14ac:dyDescent="0.25">
      <c r="A6" s="6"/>
      <c r="B6" s="6"/>
      <c r="C6" s="6"/>
      <c r="D6" s="6"/>
      <c r="E6" s="6"/>
      <c r="F6" s="6"/>
      <c r="G6" s="6"/>
      <c r="H6" s="6"/>
      <c r="I6" s="6"/>
      <c r="J6" s="6"/>
      <c r="K6" s="6"/>
      <c r="L6" s="13"/>
    </row>
    <row r="7" spans="1:12" ht="24.75" x14ac:dyDescent="0.5">
      <c r="A7" s="488" t="s">
        <v>109</v>
      </c>
      <c r="B7" s="488"/>
      <c r="C7" s="488"/>
      <c r="D7" s="488"/>
      <c r="E7" s="488"/>
      <c r="F7" s="488"/>
      <c r="G7" s="488"/>
      <c r="H7" s="488"/>
      <c r="I7" s="488"/>
      <c r="J7" s="536">
        <v>2023</v>
      </c>
      <c r="K7" s="536"/>
      <c r="L7" s="13"/>
    </row>
    <row r="8" spans="1:12" ht="7.15" customHeight="1" x14ac:dyDescent="0.25">
      <c r="A8" s="6"/>
      <c r="B8" s="6"/>
      <c r="C8" s="6"/>
      <c r="D8" s="6"/>
      <c r="E8" s="6"/>
      <c r="F8" s="6"/>
      <c r="G8" s="6"/>
      <c r="H8" s="6"/>
      <c r="I8" s="6"/>
      <c r="J8" s="6"/>
      <c r="K8" s="6"/>
      <c r="L8" s="13"/>
    </row>
    <row r="9" spans="1:12" ht="16.149999999999999" customHeight="1" x14ac:dyDescent="0.25">
      <c r="A9" s="537" t="s">
        <v>166</v>
      </c>
      <c r="B9" s="537"/>
      <c r="C9" s="537"/>
      <c r="D9" s="537"/>
      <c r="E9" s="537"/>
      <c r="F9" s="537"/>
      <c r="G9" s="537"/>
      <c r="H9" s="537"/>
      <c r="I9" s="537"/>
      <c r="J9" s="537"/>
      <c r="K9" s="537"/>
      <c r="L9" s="13"/>
    </row>
    <row r="10" spans="1:12" ht="16.149999999999999" customHeight="1" x14ac:dyDescent="0.25">
      <c r="A10" s="537"/>
      <c r="B10" s="537"/>
      <c r="C10" s="537"/>
      <c r="D10" s="537"/>
      <c r="E10" s="537"/>
      <c r="F10" s="537"/>
      <c r="G10" s="537"/>
      <c r="H10" s="537"/>
      <c r="I10" s="537"/>
      <c r="J10" s="537"/>
      <c r="K10" s="537"/>
      <c r="L10" s="13"/>
    </row>
    <row r="11" spans="1:12" ht="16.149999999999999" customHeight="1" x14ac:dyDescent="0.25">
      <c r="A11" s="537"/>
      <c r="B11" s="537"/>
      <c r="C11" s="537"/>
      <c r="D11" s="537"/>
      <c r="E11" s="537"/>
      <c r="F11" s="537"/>
      <c r="G11" s="537"/>
      <c r="H11" s="537"/>
      <c r="I11" s="537"/>
      <c r="J11" s="537"/>
      <c r="K11" s="537"/>
      <c r="L11" s="13"/>
    </row>
    <row r="12" spans="1:12" ht="12" customHeight="1" x14ac:dyDescent="0.25">
      <c r="A12" s="6"/>
      <c r="B12" s="7"/>
      <c r="C12" s="7"/>
      <c r="D12" s="7"/>
      <c r="E12" s="7"/>
      <c r="F12" s="7"/>
      <c r="G12" s="7"/>
      <c r="H12" s="7"/>
      <c r="I12" s="7"/>
      <c r="J12" s="7"/>
      <c r="K12" s="6"/>
      <c r="L12" s="13"/>
    </row>
    <row r="13" spans="1:12" ht="16.149999999999999" customHeight="1" x14ac:dyDescent="0.25">
      <c r="A13" s="534" t="s">
        <v>88</v>
      </c>
      <c r="B13" s="534"/>
      <c r="C13" s="534"/>
      <c r="D13" s="534"/>
      <c r="E13" s="534"/>
      <c r="F13" s="534"/>
      <c r="G13" s="534"/>
      <c r="H13" s="534"/>
      <c r="I13" s="534"/>
      <c r="J13" s="534"/>
      <c r="K13" s="534"/>
      <c r="L13" s="13"/>
    </row>
    <row r="14" spans="1:12" ht="31.15" customHeight="1" x14ac:dyDescent="0.25">
      <c r="A14" s="534"/>
      <c r="B14" s="534"/>
      <c r="C14" s="534"/>
      <c r="D14" s="534"/>
      <c r="E14" s="534"/>
      <c r="F14" s="534"/>
      <c r="G14" s="534"/>
      <c r="H14" s="534"/>
      <c r="I14" s="534"/>
      <c r="J14" s="534"/>
      <c r="K14" s="534"/>
      <c r="L14" s="13"/>
    </row>
    <row r="15" spans="1:12" ht="16.149999999999999" customHeight="1" x14ac:dyDescent="0.25">
      <c r="A15" s="534"/>
      <c r="B15" s="534"/>
      <c r="C15" s="534"/>
      <c r="D15" s="534"/>
      <c r="E15" s="534"/>
      <c r="F15" s="534"/>
      <c r="G15" s="534"/>
      <c r="H15" s="534"/>
      <c r="I15" s="534"/>
      <c r="J15" s="534"/>
      <c r="K15" s="534"/>
      <c r="L15" s="13"/>
    </row>
    <row r="16" spans="1:12" ht="133.15" customHeight="1" x14ac:dyDescent="0.25">
      <c r="A16" s="6"/>
      <c r="B16" s="6"/>
      <c r="C16" s="6"/>
      <c r="D16" s="6"/>
      <c r="E16" s="6"/>
      <c r="F16" s="6"/>
      <c r="G16" s="6"/>
      <c r="H16" s="6"/>
      <c r="I16" s="6"/>
      <c r="J16" s="6"/>
      <c r="K16" s="6"/>
      <c r="L16" s="13"/>
    </row>
    <row r="17" spans="1:12" ht="16.149999999999999" customHeight="1" x14ac:dyDescent="0.25">
      <c r="A17" s="576" t="s">
        <v>167</v>
      </c>
      <c r="B17" s="576"/>
      <c r="C17" s="576"/>
      <c r="D17" s="576"/>
      <c r="E17" s="576"/>
      <c r="F17" s="576"/>
      <c r="G17" s="576"/>
      <c r="H17" s="576"/>
      <c r="I17" s="576"/>
      <c r="J17" s="576"/>
      <c r="K17" s="576"/>
      <c r="L17" s="13"/>
    </row>
    <row r="18" spans="1:12" ht="16.149999999999999" customHeight="1" x14ac:dyDescent="0.25">
      <c r="A18" s="576"/>
      <c r="B18" s="576"/>
      <c r="C18" s="576"/>
      <c r="D18" s="576"/>
      <c r="E18" s="576"/>
      <c r="F18" s="576"/>
      <c r="G18" s="576"/>
      <c r="H18" s="576"/>
      <c r="I18" s="576"/>
      <c r="J18" s="576"/>
      <c r="K18" s="576"/>
      <c r="L18" s="13"/>
    </row>
    <row r="19" spans="1:12" ht="16.149999999999999" customHeight="1" x14ac:dyDescent="0.25">
      <c r="A19" s="576"/>
      <c r="B19" s="576"/>
      <c r="C19" s="576"/>
      <c r="D19" s="576"/>
      <c r="E19" s="576"/>
      <c r="F19" s="576"/>
      <c r="G19" s="576"/>
      <c r="H19" s="576"/>
      <c r="I19" s="576"/>
      <c r="J19" s="576"/>
      <c r="K19" s="576"/>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538" t="s">
        <v>32</v>
      </c>
      <c r="D21" s="538" t="s">
        <v>31</v>
      </c>
      <c r="E21" s="538" t="s">
        <v>53</v>
      </c>
      <c r="F21" s="538"/>
      <c r="G21" s="538" t="s">
        <v>54</v>
      </c>
      <c r="H21" s="538" t="s">
        <v>1</v>
      </c>
      <c r="I21" s="539" t="s">
        <v>20</v>
      </c>
      <c r="J21" s="539"/>
      <c r="K21" s="6"/>
      <c r="L21" s="13"/>
    </row>
    <row r="22" spans="1:12" ht="18.600000000000001" customHeight="1" x14ac:dyDescent="0.25">
      <c r="A22" s="6"/>
      <c r="B22" s="6"/>
      <c r="C22" s="538"/>
      <c r="D22" s="538"/>
      <c r="E22" s="88" t="s">
        <v>47</v>
      </c>
      <c r="F22" s="88" t="s">
        <v>48</v>
      </c>
      <c r="G22" s="538"/>
      <c r="H22" s="538"/>
      <c r="I22" s="540"/>
      <c r="J22" s="540"/>
      <c r="K22" s="6"/>
      <c r="L22" s="13"/>
    </row>
    <row r="23" spans="1:12" ht="15" customHeight="1" x14ac:dyDescent="0.25">
      <c r="A23" s="6"/>
      <c r="B23" s="6"/>
      <c r="C23" s="528" t="s">
        <v>110</v>
      </c>
      <c r="D23" s="529">
        <v>8930</v>
      </c>
      <c r="E23" s="504">
        <v>70</v>
      </c>
      <c r="F23" s="505">
        <v>150</v>
      </c>
      <c r="G23" s="561" t="s">
        <v>114</v>
      </c>
      <c r="H23" s="507" t="s">
        <v>121</v>
      </c>
      <c r="I23" s="532" t="s">
        <v>57</v>
      </c>
      <c r="J23" s="533"/>
      <c r="K23" s="6"/>
      <c r="L23" s="13"/>
    </row>
    <row r="24" spans="1:12" ht="15" customHeight="1" x14ac:dyDescent="0.25">
      <c r="A24" s="6"/>
      <c r="B24" s="6"/>
      <c r="C24" s="528"/>
      <c r="D24" s="529"/>
      <c r="E24" s="504"/>
      <c r="F24" s="505"/>
      <c r="G24" s="562"/>
      <c r="H24" s="507"/>
      <c r="I24" s="530"/>
      <c r="J24" s="531"/>
      <c r="K24" s="6"/>
      <c r="L24" s="13"/>
    </row>
    <row r="25" spans="1:12" ht="15" customHeight="1" x14ac:dyDescent="0.25">
      <c r="A25" s="6"/>
      <c r="B25" s="6"/>
      <c r="C25" s="528"/>
      <c r="D25" s="529"/>
      <c r="E25" s="504"/>
      <c r="F25" s="505"/>
      <c r="G25" s="562"/>
      <c r="H25" s="507"/>
      <c r="I25" s="530"/>
      <c r="J25" s="531"/>
      <c r="K25" s="6"/>
      <c r="L25" s="13"/>
    </row>
    <row r="26" spans="1:12" ht="15" customHeight="1" x14ac:dyDescent="0.25">
      <c r="A26" s="6"/>
      <c r="B26" s="6"/>
      <c r="C26" s="520" t="s">
        <v>111</v>
      </c>
      <c r="D26" s="521">
        <v>23630</v>
      </c>
      <c r="E26" s="522">
        <v>150</v>
      </c>
      <c r="F26" s="523">
        <v>250</v>
      </c>
      <c r="G26" s="574" t="s">
        <v>115</v>
      </c>
      <c r="H26" s="525" t="s">
        <v>120</v>
      </c>
      <c r="I26" s="530"/>
      <c r="J26" s="531"/>
      <c r="K26" s="6"/>
      <c r="L26" s="13"/>
    </row>
    <row r="27" spans="1:12" ht="15" customHeight="1" x14ac:dyDescent="0.25">
      <c r="A27" s="6"/>
      <c r="B27" s="6"/>
      <c r="C27" s="520"/>
      <c r="D27" s="521"/>
      <c r="E27" s="522"/>
      <c r="F27" s="523"/>
      <c r="G27" s="575"/>
      <c r="H27" s="525"/>
      <c r="I27" s="530"/>
      <c r="J27" s="531"/>
      <c r="K27" s="6"/>
      <c r="L27" s="13"/>
    </row>
    <row r="28" spans="1:12" ht="15" customHeight="1" x14ac:dyDescent="0.25">
      <c r="A28" s="6"/>
      <c r="B28" s="6"/>
      <c r="C28" s="520"/>
      <c r="D28" s="521"/>
      <c r="E28" s="522"/>
      <c r="F28" s="523"/>
      <c r="G28" s="575"/>
      <c r="H28" s="525"/>
      <c r="I28" s="530"/>
      <c r="J28" s="531"/>
      <c r="K28" s="6"/>
      <c r="L28" s="13"/>
    </row>
    <row r="29" spans="1:12" ht="15" customHeight="1" x14ac:dyDescent="0.25">
      <c r="A29" s="6"/>
      <c r="B29" s="6"/>
      <c r="C29" s="528" t="s">
        <v>112</v>
      </c>
      <c r="D29" s="529">
        <v>26360</v>
      </c>
      <c r="E29" s="504">
        <v>175</v>
      </c>
      <c r="F29" s="505">
        <v>275</v>
      </c>
      <c r="G29" s="561" t="s">
        <v>116</v>
      </c>
      <c r="H29" s="507" t="s">
        <v>119</v>
      </c>
      <c r="I29" s="530"/>
      <c r="J29" s="531"/>
      <c r="K29" s="6"/>
      <c r="L29" s="13"/>
    </row>
    <row r="30" spans="1:12" ht="15" customHeight="1" x14ac:dyDescent="0.25">
      <c r="A30" s="6"/>
      <c r="B30" s="6"/>
      <c r="C30" s="528"/>
      <c r="D30" s="529"/>
      <c r="E30" s="504"/>
      <c r="F30" s="505"/>
      <c r="G30" s="562"/>
      <c r="H30" s="507"/>
      <c r="I30" s="530"/>
      <c r="J30" s="531"/>
      <c r="K30" s="6"/>
      <c r="L30" s="13"/>
    </row>
    <row r="31" spans="1:12" ht="15" customHeight="1" x14ac:dyDescent="0.25">
      <c r="A31" s="6"/>
      <c r="B31" s="6"/>
      <c r="C31" s="528"/>
      <c r="D31" s="529"/>
      <c r="E31" s="504"/>
      <c r="F31" s="505"/>
      <c r="G31" s="562"/>
      <c r="H31" s="507"/>
      <c r="I31" s="530"/>
      <c r="J31" s="531"/>
      <c r="K31" s="6"/>
      <c r="L31" s="13"/>
    </row>
    <row r="32" spans="1:12" ht="15" customHeight="1" x14ac:dyDescent="0.25">
      <c r="A32" s="6"/>
      <c r="B32" s="6"/>
      <c r="C32" s="520" t="s">
        <v>113</v>
      </c>
      <c r="D32" s="521">
        <v>50400</v>
      </c>
      <c r="E32" s="522">
        <v>200</v>
      </c>
      <c r="F32" s="523">
        <v>400</v>
      </c>
      <c r="G32" s="574" t="s">
        <v>117</v>
      </c>
      <c r="H32" s="525" t="s">
        <v>118</v>
      </c>
      <c r="I32" s="530"/>
      <c r="J32" s="531"/>
      <c r="K32" s="6"/>
      <c r="L32" s="13"/>
    </row>
    <row r="33" spans="1:13" ht="15" customHeight="1" x14ac:dyDescent="0.25">
      <c r="A33" s="6"/>
      <c r="B33" s="6"/>
      <c r="C33" s="520"/>
      <c r="D33" s="521"/>
      <c r="E33" s="522"/>
      <c r="F33" s="523"/>
      <c r="G33" s="575"/>
      <c r="H33" s="525"/>
      <c r="I33" s="530"/>
      <c r="J33" s="531"/>
      <c r="K33" s="6"/>
      <c r="L33" s="13"/>
    </row>
    <row r="34" spans="1:13" ht="15" customHeight="1" x14ac:dyDescent="0.25">
      <c r="A34" s="6"/>
      <c r="B34" s="6"/>
      <c r="C34" s="520"/>
      <c r="D34" s="521"/>
      <c r="E34" s="522"/>
      <c r="F34" s="523"/>
      <c r="G34" s="575"/>
      <c r="H34" s="525"/>
      <c r="I34" s="572"/>
      <c r="J34" s="573"/>
      <c r="K34" s="6"/>
      <c r="L34" s="13"/>
    </row>
    <row r="35" spans="1:13" ht="15" customHeight="1" x14ac:dyDescent="0.25">
      <c r="A35" s="6"/>
      <c r="B35" s="6"/>
      <c r="C35" s="528"/>
      <c r="D35" s="529"/>
      <c r="E35" s="504"/>
      <c r="F35" s="505"/>
      <c r="G35" s="561"/>
      <c r="H35" s="507"/>
      <c r="I35" s="563" t="s">
        <v>99</v>
      </c>
      <c r="J35" s="564"/>
      <c r="K35" s="6"/>
      <c r="L35" s="13"/>
    </row>
    <row r="36" spans="1:13" ht="15" customHeight="1" x14ac:dyDescent="0.25">
      <c r="A36" s="6"/>
      <c r="B36" s="6"/>
      <c r="C36" s="528"/>
      <c r="D36" s="529"/>
      <c r="E36" s="504"/>
      <c r="F36" s="505"/>
      <c r="G36" s="562"/>
      <c r="H36" s="507"/>
      <c r="I36" s="565"/>
      <c r="J36" s="566"/>
      <c r="K36" s="6"/>
      <c r="L36" s="13"/>
    </row>
    <row r="37" spans="1:13" ht="15" customHeight="1" x14ac:dyDescent="0.25">
      <c r="A37" s="6"/>
      <c r="B37" s="6"/>
      <c r="C37" s="528"/>
      <c r="D37" s="529"/>
      <c r="E37" s="504"/>
      <c r="F37" s="505"/>
      <c r="G37" s="562"/>
      <c r="H37" s="507"/>
      <c r="I37" s="567"/>
      <c r="J37" s="568"/>
      <c r="K37" s="6"/>
      <c r="L37" s="13"/>
    </row>
    <row r="38" spans="1:13" ht="15.6" customHeight="1" x14ac:dyDescent="0.25">
      <c r="A38" s="6"/>
      <c r="B38" s="13"/>
      <c r="C38" s="508" t="s">
        <v>330</v>
      </c>
      <c r="D38" s="508"/>
      <c r="E38" s="508"/>
      <c r="F38" s="508"/>
      <c r="G38" s="508"/>
      <c r="H38" s="508"/>
      <c r="I38" s="508"/>
      <c r="J38" s="508"/>
      <c r="K38" s="508"/>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69" t="s">
        <v>2</v>
      </c>
      <c r="C40" s="570"/>
      <c r="D40" s="571"/>
      <c r="E40" s="53" t="s">
        <v>16</v>
      </c>
      <c r="F40" s="53" t="s">
        <v>17</v>
      </c>
      <c r="G40" s="53" t="s">
        <v>18</v>
      </c>
      <c r="H40" s="16"/>
      <c r="I40" s="16"/>
      <c r="J40" s="16"/>
      <c r="K40" s="6"/>
      <c r="L40" s="13"/>
    </row>
    <row r="41" spans="1:13" ht="15.75" x14ac:dyDescent="0.25">
      <c r="A41" s="6"/>
      <c r="B41" s="476" t="s">
        <v>159</v>
      </c>
      <c r="C41" s="477"/>
      <c r="D41" s="478"/>
      <c r="E41" s="50" t="s">
        <v>84</v>
      </c>
      <c r="F41" s="51" t="s">
        <v>316</v>
      </c>
      <c r="G41" s="52" t="s">
        <v>317</v>
      </c>
      <c r="H41" s="482" t="s">
        <v>5</v>
      </c>
      <c r="I41" s="482"/>
      <c r="J41" s="482"/>
      <c r="K41" s="6"/>
      <c r="L41" s="13"/>
    </row>
    <row r="42" spans="1:13" ht="27" customHeight="1" x14ac:dyDescent="0.25">
      <c r="A42" s="6"/>
      <c r="B42" s="509" t="s">
        <v>33</v>
      </c>
      <c r="C42" s="509"/>
      <c r="D42" s="509"/>
      <c r="E42" s="510" t="s">
        <v>171</v>
      </c>
      <c r="F42" s="510"/>
      <c r="G42" s="510"/>
      <c r="H42" s="511" t="s">
        <v>169</v>
      </c>
      <c r="I42" s="511"/>
      <c r="J42" s="511"/>
      <c r="K42" s="6"/>
      <c r="L42" s="13"/>
    </row>
    <row r="43" spans="1:13" ht="12.6" customHeight="1" x14ac:dyDescent="0.25">
      <c r="A43" s="6"/>
      <c r="B43" s="14"/>
      <c r="C43" s="514" t="s">
        <v>49</v>
      </c>
      <c r="D43" s="514"/>
      <c r="E43" s="46" t="s">
        <v>50</v>
      </c>
      <c r="F43" s="15"/>
      <c r="G43" s="15"/>
      <c r="H43" s="15"/>
      <c r="I43" s="15"/>
      <c r="J43" s="15"/>
      <c r="K43" s="6"/>
      <c r="L43" s="13"/>
    </row>
    <row r="44" spans="1:13" ht="17.45" customHeight="1" x14ac:dyDescent="0.25">
      <c r="A44" s="6"/>
      <c r="B44" s="541" t="s">
        <v>21</v>
      </c>
      <c r="C44" s="542"/>
      <c r="D44" s="543"/>
      <c r="E44" s="89" t="s">
        <v>16</v>
      </c>
      <c r="F44" s="89" t="s">
        <v>17</v>
      </c>
      <c r="G44" s="89" t="s">
        <v>18</v>
      </c>
      <c r="H44" s="544" t="s">
        <v>19</v>
      </c>
      <c r="I44" s="545"/>
      <c r="J44" s="546"/>
      <c r="K44" s="6"/>
      <c r="L44" s="13"/>
    </row>
    <row r="45" spans="1:13" ht="16.149999999999999" customHeight="1" x14ac:dyDescent="0.25">
      <c r="A45" s="6"/>
      <c r="B45" s="550" t="s">
        <v>122</v>
      </c>
      <c r="C45" s="551"/>
      <c r="D45" s="552"/>
      <c r="E45" s="54" t="s">
        <v>318</v>
      </c>
      <c r="F45" s="55" t="s">
        <v>319</v>
      </c>
      <c r="G45" s="56" t="s">
        <v>320</v>
      </c>
      <c r="H45" s="547"/>
      <c r="I45" s="548"/>
      <c r="J45" s="549"/>
      <c r="K45" s="6"/>
      <c r="L45" s="13"/>
    </row>
    <row r="46" spans="1:13" ht="27" customHeight="1" x14ac:dyDescent="0.25">
      <c r="A46" s="6"/>
      <c r="B46" s="553" t="s">
        <v>105</v>
      </c>
      <c r="C46" s="554"/>
      <c r="D46" s="555"/>
      <c r="E46" s="556" t="s">
        <v>62</v>
      </c>
      <c r="F46" s="557"/>
      <c r="G46" s="557"/>
      <c r="H46" s="502" t="s">
        <v>61</v>
      </c>
      <c r="I46" s="502"/>
      <c r="J46" s="503"/>
      <c r="K46" s="6"/>
      <c r="L46" s="13"/>
    </row>
    <row r="47" spans="1:13" ht="17.45" customHeight="1" x14ac:dyDescent="0.25">
      <c r="A47" s="6"/>
      <c r="B47" s="6"/>
      <c r="C47" s="6"/>
      <c r="D47" s="6"/>
      <c r="E47" s="6"/>
      <c r="F47" s="6"/>
      <c r="H47" s="487" t="s">
        <v>34</v>
      </c>
      <c r="I47" s="487"/>
      <c r="J47" s="487"/>
      <c r="K47" s="6"/>
      <c r="L47" s="13"/>
    </row>
    <row r="48" spans="1:13" ht="23.45" customHeight="1" x14ac:dyDescent="0.5">
      <c r="A48" s="488" t="s">
        <v>126</v>
      </c>
      <c r="B48" s="488"/>
      <c r="C48" s="488"/>
      <c r="D48" s="488"/>
      <c r="E48" s="488"/>
      <c r="F48" s="488"/>
      <c r="G48" s="488"/>
      <c r="H48" s="488"/>
      <c r="I48" s="488"/>
      <c r="J48" s="6"/>
      <c r="K48" s="6"/>
      <c r="L48" s="13"/>
    </row>
    <row r="49" spans="1:20" ht="3.6" customHeight="1" x14ac:dyDescent="0.5">
      <c r="A49" s="87"/>
      <c r="B49" s="87"/>
      <c r="C49" s="87"/>
      <c r="D49" s="87"/>
      <c r="E49" s="87"/>
      <c r="F49" s="87"/>
      <c r="G49" s="87"/>
      <c r="H49" s="87"/>
      <c r="I49" s="87"/>
      <c r="J49" s="6"/>
      <c r="K49" s="6"/>
      <c r="L49" s="13"/>
    </row>
    <row r="50" spans="1:20" ht="56.45" customHeight="1" x14ac:dyDescent="0.25">
      <c r="A50" s="6"/>
      <c r="B50" s="6"/>
      <c r="C50" s="489" t="s">
        <v>46</v>
      </c>
      <c r="D50" s="489"/>
      <c r="E50" s="489"/>
      <c r="F50" s="489"/>
      <c r="G50" s="489"/>
      <c r="H50" s="6"/>
      <c r="I50" s="6"/>
      <c r="J50" s="6"/>
      <c r="K50" s="6"/>
      <c r="L50" s="13"/>
    </row>
    <row r="51" spans="1:20" ht="13.9" customHeight="1" x14ac:dyDescent="0.25">
      <c r="A51" s="6"/>
      <c r="B51" s="6"/>
      <c r="C51" s="6"/>
      <c r="D51" s="6"/>
      <c r="E51" s="6"/>
      <c r="F51" s="6"/>
      <c r="G51" s="6"/>
      <c r="H51" s="6"/>
      <c r="I51" s="6"/>
      <c r="J51" s="6"/>
      <c r="K51" s="6"/>
      <c r="L51" s="13"/>
    </row>
    <row r="52" spans="1:20" ht="18.600000000000001" customHeight="1" x14ac:dyDescent="0.25">
      <c r="A52" s="558"/>
      <c r="B52" s="559"/>
      <c r="C52" s="559"/>
      <c r="D52" s="559"/>
      <c r="E52" s="559"/>
      <c r="F52" s="559"/>
      <c r="G52" s="560"/>
      <c r="H52" s="78" t="s">
        <v>8</v>
      </c>
      <c r="I52" s="79"/>
      <c r="J52" s="80" t="s">
        <v>163</v>
      </c>
      <c r="K52" s="81"/>
      <c r="L52" s="21"/>
      <c r="M52">
        <v>5</v>
      </c>
      <c r="N52">
        <v>7</v>
      </c>
      <c r="O52">
        <v>8</v>
      </c>
      <c r="P52">
        <v>10</v>
      </c>
      <c r="Q52">
        <v>12</v>
      </c>
    </row>
    <row r="53" spans="1:20" ht="4.1500000000000004" customHeight="1" x14ac:dyDescent="0.25">
      <c r="A53" s="69"/>
      <c r="B53" s="22"/>
      <c r="C53" s="22"/>
      <c r="D53" s="22"/>
      <c r="E53" s="22"/>
      <c r="F53" s="22"/>
      <c r="G53" s="22"/>
      <c r="H53" s="22"/>
      <c r="I53" s="27"/>
      <c r="J53" s="28"/>
      <c r="K53" s="71"/>
      <c r="L53" s="21"/>
    </row>
    <row r="54" spans="1:20" ht="16.149999999999999" customHeight="1" x14ac:dyDescent="0.25">
      <c r="A54" s="69"/>
      <c r="B54" s="22" t="s">
        <v>58</v>
      </c>
      <c r="C54" s="22"/>
      <c r="D54" s="22"/>
      <c r="E54" s="22"/>
      <c r="F54" s="22"/>
      <c r="G54" s="22"/>
      <c r="H54" s="22"/>
      <c r="I54" s="30"/>
      <c r="J54" s="28" t="s">
        <v>11</v>
      </c>
      <c r="K54" s="71"/>
      <c r="L54" s="21"/>
    </row>
    <row r="55" spans="1:20" ht="4.1500000000000004" customHeight="1" x14ac:dyDescent="0.25">
      <c r="A55" s="69"/>
      <c r="B55" s="22"/>
      <c r="C55" s="22"/>
      <c r="D55" s="22"/>
      <c r="E55" s="22"/>
      <c r="F55" s="22"/>
      <c r="G55" s="22"/>
      <c r="H55" s="22"/>
      <c r="I55" s="27"/>
      <c r="J55" s="28"/>
      <c r="K55" s="71"/>
      <c r="L55" s="21"/>
    </row>
    <row r="56" spans="1:20" x14ac:dyDescent="0.25">
      <c r="A56" s="69"/>
      <c r="B56" s="22" t="s">
        <v>56</v>
      </c>
      <c r="C56" s="22"/>
      <c r="D56" s="22"/>
      <c r="E56" s="22"/>
      <c r="F56" s="22"/>
      <c r="G56" s="22"/>
      <c r="H56" s="22"/>
      <c r="I56" s="30"/>
      <c r="J56" s="28" t="s">
        <v>30</v>
      </c>
      <c r="K56" s="71"/>
      <c r="L56" s="21"/>
      <c r="M56" s="9">
        <v>0.2</v>
      </c>
      <c r="N56" s="9">
        <v>0.15</v>
      </c>
      <c r="O56" s="9">
        <v>0.15</v>
      </c>
      <c r="P56" s="9">
        <v>0.12</v>
      </c>
      <c r="Q56" s="10">
        <v>0.1</v>
      </c>
    </row>
    <row r="57" spans="1:20" ht="4.1500000000000004" customHeight="1" x14ac:dyDescent="0.25">
      <c r="A57" s="69"/>
      <c r="B57" s="22"/>
      <c r="C57" s="22"/>
      <c r="D57" s="22"/>
      <c r="E57" s="22"/>
      <c r="F57" s="22"/>
      <c r="G57" s="22"/>
      <c r="H57" s="22"/>
      <c r="I57" s="26"/>
      <c r="J57" s="28"/>
      <c r="K57" s="71"/>
      <c r="L57" s="21"/>
    </row>
    <row r="58" spans="1:20" x14ac:dyDescent="0.25">
      <c r="A58" s="69"/>
      <c r="B58" s="22" t="s">
        <v>59</v>
      </c>
      <c r="C58" s="22"/>
      <c r="D58" s="22"/>
      <c r="E58" s="22"/>
      <c r="F58" s="22"/>
      <c r="G58" s="22"/>
      <c r="H58" s="22"/>
      <c r="I58" s="30"/>
      <c r="J58" s="28" t="s">
        <v>12</v>
      </c>
      <c r="K58" s="71"/>
      <c r="L58" s="21"/>
      <c r="M58" s="187">
        <f>'Coef charges fixes'!D87</f>
        <v>0.16435680000000003</v>
      </c>
      <c r="N58" s="187">
        <f>'Coef charges fixes'!D89</f>
        <v>0.12594319354910713</v>
      </c>
      <c r="O58" s="187">
        <f>'Coef charges fixes'!D90</f>
        <v>0.11818900020214844</v>
      </c>
      <c r="P58" s="187">
        <f>'Coef charges fixes'!D93</f>
        <v>9.9199869865413071E-2</v>
      </c>
      <c r="Q58" s="187">
        <f>'Coef charges fixes'!D96</f>
        <v>8.6716554077216679E-2</v>
      </c>
    </row>
    <row r="59" spans="1:20" ht="4.1500000000000004" customHeight="1" x14ac:dyDescent="0.25">
      <c r="A59" s="69"/>
      <c r="B59" s="22"/>
      <c r="C59" s="22"/>
      <c r="D59" s="22"/>
      <c r="E59" s="22"/>
      <c r="F59" s="22"/>
      <c r="G59" s="22"/>
      <c r="H59" s="22"/>
      <c r="I59" s="26"/>
      <c r="J59" s="28"/>
      <c r="K59" s="71"/>
      <c r="L59" s="23"/>
    </row>
    <row r="60" spans="1:20" ht="14.45" customHeight="1" x14ac:dyDescent="0.25">
      <c r="A60" s="69"/>
      <c r="B60" s="22" t="s">
        <v>23</v>
      </c>
      <c r="C60" s="22"/>
      <c r="D60" s="22"/>
      <c r="E60" s="22"/>
      <c r="F60" s="22"/>
      <c r="G60" s="22"/>
      <c r="H60" s="22"/>
      <c r="I60" s="30"/>
      <c r="J60" s="28" t="s">
        <v>4</v>
      </c>
      <c r="K60" s="71"/>
      <c r="L60" s="21"/>
      <c r="T60">
        <v>15</v>
      </c>
    </row>
    <row r="61" spans="1:20" ht="4.1500000000000004" customHeight="1" x14ac:dyDescent="0.25">
      <c r="A61" s="69"/>
      <c r="B61" s="22"/>
      <c r="C61" s="22"/>
      <c r="D61" s="22"/>
      <c r="E61" s="22"/>
      <c r="F61" s="22"/>
      <c r="G61" s="22"/>
      <c r="H61" s="22"/>
      <c r="I61" s="26"/>
      <c r="J61" s="29"/>
      <c r="K61" s="72"/>
      <c r="L61" s="21"/>
    </row>
    <row r="62" spans="1:20" x14ac:dyDescent="0.25">
      <c r="A62" s="69"/>
      <c r="B62" s="22" t="s">
        <v>24</v>
      </c>
      <c r="C62" s="22"/>
      <c r="D62" s="22"/>
      <c r="E62" s="22"/>
      <c r="F62" s="22"/>
      <c r="G62" s="22"/>
      <c r="H62" s="22"/>
      <c r="I62" s="31" t="b">
        <f>IF(I60=7,I58*N58,IF(I60=5,I58*M58,IF(I60=8,I58*O58,IF(I60=10,I58*P58,IF(I60=12,I58*Q58,FALSE)))))</f>
        <v>0</v>
      </c>
      <c r="J62" s="28" t="s">
        <v>3</v>
      </c>
      <c r="K62" s="72"/>
      <c r="L62" s="21"/>
    </row>
    <row r="63" spans="1:20" ht="4.1500000000000004" customHeight="1" x14ac:dyDescent="0.25">
      <c r="A63" s="69"/>
      <c r="B63" s="22"/>
      <c r="C63" s="22"/>
      <c r="D63" s="22"/>
      <c r="E63" s="22"/>
      <c r="F63" s="22"/>
      <c r="G63" s="22"/>
      <c r="H63" s="22"/>
      <c r="I63" s="26"/>
      <c r="J63" s="28"/>
      <c r="K63" s="72"/>
      <c r="L63" s="21"/>
    </row>
    <row r="64" spans="1:20" x14ac:dyDescent="0.25">
      <c r="A64" s="69"/>
      <c r="B64" s="22" t="s">
        <v>25</v>
      </c>
      <c r="C64" s="22"/>
      <c r="D64" s="22"/>
      <c r="E64" s="22"/>
      <c r="F64" s="22"/>
      <c r="G64" s="22"/>
      <c r="H64" s="22"/>
      <c r="I64" s="32" t="e">
        <f>I62/I56</f>
        <v>#DIV/0!</v>
      </c>
      <c r="J64" s="28" t="s">
        <v>5</v>
      </c>
      <c r="K64" s="72"/>
      <c r="L64" s="21"/>
    </row>
    <row r="65" spans="1:17" ht="4.1500000000000004" customHeight="1" x14ac:dyDescent="0.25">
      <c r="A65" s="69"/>
      <c r="B65" s="22"/>
      <c r="C65" s="22"/>
      <c r="D65" s="22"/>
      <c r="E65" s="22"/>
      <c r="F65" s="22"/>
      <c r="G65" s="22"/>
      <c r="H65" s="22"/>
      <c r="I65" s="26"/>
      <c r="J65" s="28"/>
      <c r="K65" s="72"/>
      <c r="L65" s="21"/>
    </row>
    <row r="66" spans="1:17" x14ac:dyDescent="0.25">
      <c r="A66" s="69"/>
      <c r="B66" s="22" t="s">
        <v>172</v>
      </c>
      <c r="C66" s="22"/>
      <c r="D66" s="22"/>
      <c r="E66" s="22"/>
      <c r="F66" s="22"/>
      <c r="G66" s="22"/>
      <c r="H66" s="22"/>
      <c r="I66" s="30"/>
      <c r="J66" s="28" t="s">
        <v>5</v>
      </c>
      <c r="K66" s="72"/>
      <c r="L66" s="21"/>
    </row>
    <row r="67" spans="1:17" ht="4.1500000000000004" customHeight="1" x14ac:dyDescent="0.25">
      <c r="A67" s="69"/>
      <c r="B67" s="22"/>
      <c r="C67" s="22"/>
      <c r="D67" s="22"/>
      <c r="E67" s="22"/>
      <c r="F67" s="22"/>
      <c r="G67" s="22"/>
      <c r="H67" s="22"/>
      <c r="I67" s="20"/>
      <c r="J67" s="28"/>
      <c r="K67" s="72"/>
      <c r="L67" s="21"/>
    </row>
    <row r="68" spans="1:17" ht="18" x14ac:dyDescent="0.25">
      <c r="A68" s="73"/>
      <c r="B68" s="74"/>
      <c r="C68" s="74"/>
      <c r="D68" s="82"/>
      <c r="E68" s="76"/>
      <c r="F68" s="485" t="s">
        <v>29</v>
      </c>
      <c r="G68" s="486"/>
      <c r="H68" s="486"/>
      <c r="I68" s="63">
        <f>IF(I56=0,0,I64+I66)</f>
        <v>0</v>
      </c>
      <c r="J68" s="64" t="s">
        <v>5</v>
      </c>
      <c r="K68" s="65"/>
      <c r="L68" s="21"/>
    </row>
    <row r="69" spans="1:17" ht="3" customHeight="1" x14ac:dyDescent="0.25">
      <c r="A69" s="22"/>
      <c r="B69" s="22"/>
      <c r="C69" s="22"/>
      <c r="D69" s="22"/>
      <c r="E69" s="22"/>
      <c r="F69" s="22"/>
      <c r="G69" s="22"/>
      <c r="H69" s="22"/>
      <c r="I69" s="19"/>
      <c r="J69" s="22"/>
      <c r="K69" s="22"/>
      <c r="L69" s="21"/>
    </row>
    <row r="70" spans="1:17" ht="7.9" customHeight="1" x14ac:dyDescent="0.25">
      <c r="A70" s="22"/>
      <c r="B70" s="22"/>
      <c r="C70" s="22"/>
      <c r="D70" s="22"/>
      <c r="E70" s="22"/>
      <c r="F70" s="22"/>
      <c r="G70" s="22"/>
      <c r="H70" s="22"/>
      <c r="I70" s="19"/>
      <c r="J70" s="22"/>
      <c r="K70" s="22"/>
      <c r="L70" s="21"/>
    </row>
    <row r="71" spans="1:17" ht="21" customHeight="1" x14ac:dyDescent="0.25">
      <c r="A71" s="490" t="s">
        <v>127</v>
      </c>
      <c r="B71" s="491"/>
      <c r="C71" s="491"/>
      <c r="D71" s="492"/>
      <c r="E71" s="66" t="s">
        <v>15</v>
      </c>
      <c r="F71" s="494"/>
      <c r="G71" s="494"/>
      <c r="H71" s="494"/>
      <c r="I71" s="494"/>
      <c r="J71" s="67"/>
      <c r="K71" s="68"/>
      <c r="L71" s="21"/>
      <c r="M71">
        <v>5</v>
      </c>
      <c r="N71">
        <v>7</v>
      </c>
      <c r="O71">
        <v>8</v>
      </c>
      <c r="P71">
        <v>10</v>
      </c>
      <c r="Q71">
        <v>12</v>
      </c>
    </row>
    <row r="72" spans="1:17" ht="4.3499999999999996" customHeight="1" x14ac:dyDescent="0.25">
      <c r="A72" s="69"/>
      <c r="B72" s="22"/>
      <c r="C72" s="22"/>
      <c r="D72" s="22"/>
      <c r="E72" s="22"/>
      <c r="F72" s="22"/>
      <c r="G72" s="22"/>
      <c r="H72" s="22"/>
      <c r="I72" s="22"/>
      <c r="J72" s="20"/>
      <c r="K72" s="70"/>
      <c r="L72" s="21"/>
    </row>
    <row r="73" spans="1:17" ht="14.45" customHeight="1" x14ac:dyDescent="0.25">
      <c r="A73" s="69"/>
      <c r="B73" s="22" t="s">
        <v>22</v>
      </c>
      <c r="C73" s="22"/>
      <c r="D73" s="22"/>
      <c r="E73" s="22"/>
      <c r="F73" s="22"/>
      <c r="G73" s="22"/>
      <c r="H73" s="22"/>
      <c r="I73" s="30"/>
      <c r="J73" s="28" t="s">
        <v>30</v>
      </c>
      <c r="K73" s="71"/>
      <c r="L73" s="21"/>
      <c r="M73" s="9">
        <v>0.2</v>
      </c>
      <c r="N73" s="9">
        <v>0.15</v>
      </c>
      <c r="O73" s="9">
        <v>0.15</v>
      </c>
      <c r="P73" s="9">
        <v>0.12</v>
      </c>
      <c r="Q73" s="10">
        <v>0.1</v>
      </c>
    </row>
    <row r="74" spans="1:17" ht="4.1500000000000004" customHeight="1" x14ac:dyDescent="0.25">
      <c r="A74" s="69"/>
      <c r="B74" s="22"/>
      <c r="C74" s="22"/>
      <c r="D74" s="22"/>
      <c r="E74" s="22"/>
      <c r="F74" s="22"/>
      <c r="G74" s="22"/>
      <c r="H74" s="22"/>
      <c r="I74" s="26"/>
      <c r="J74" s="28"/>
      <c r="K74" s="71"/>
      <c r="L74" s="21"/>
    </row>
    <row r="75" spans="1:17" ht="14.45" customHeight="1" x14ac:dyDescent="0.25">
      <c r="A75" s="69"/>
      <c r="B75" s="22" t="s">
        <v>27</v>
      </c>
      <c r="C75" s="22"/>
      <c r="D75" s="22"/>
      <c r="E75" s="22"/>
      <c r="F75" s="22"/>
      <c r="G75" s="22"/>
      <c r="H75" s="22"/>
      <c r="I75" s="30"/>
      <c r="J75" s="28" t="s">
        <v>12</v>
      </c>
      <c r="K75" s="71"/>
      <c r="L75" s="21"/>
      <c r="M75" s="187">
        <f t="shared" ref="M75:Q75" si="0">M58</f>
        <v>0.16435680000000003</v>
      </c>
      <c r="N75" s="187">
        <f t="shared" si="0"/>
        <v>0.12594319354910713</v>
      </c>
      <c r="O75" s="187">
        <f t="shared" si="0"/>
        <v>0.11818900020214844</v>
      </c>
      <c r="P75" s="187">
        <f t="shared" si="0"/>
        <v>9.9199869865413071E-2</v>
      </c>
      <c r="Q75" s="187">
        <f t="shared" si="0"/>
        <v>8.6716554077216679E-2</v>
      </c>
    </row>
    <row r="76" spans="1:17" ht="4.1500000000000004" customHeight="1" x14ac:dyDescent="0.25">
      <c r="A76" s="69"/>
      <c r="B76" s="22"/>
      <c r="C76" s="22"/>
      <c r="D76" s="22"/>
      <c r="E76" s="22"/>
      <c r="F76" s="22"/>
      <c r="G76" s="22"/>
      <c r="H76" s="22"/>
      <c r="I76" s="26"/>
      <c r="J76" s="28"/>
      <c r="K76" s="71"/>
      <c r="L76" s="23"/>
    </row>
    <row r="77" spans="1:17" ht="14.45" customHeight="1" x14ac:dyDescent="0.25">
      <c r="A77" s="69"/>
      <c r="B77" s="22" t="s">
        <v>35</v>
      </c>
      <c r="C77" s="22"/>
      <c r="D77" s="22"/>
      <c r="E77" s="22"/>
      <c r="F77" s="22"/>
      <c r="G77" s="22"/>
      <c r="H77" s="22"/>
      <c r="I77" s="30"/>
      <c r="J77" s="28" t="s">
        <v>4</v>
      </c>
      <c r="K77" s="71"/>
      <c r="L77" s="21"/>
    </row>
    <row r="78" spans="1:17" ht="4.1500000000000004" customHeight="1" x14ac:dyDescent="0.25">
      <c r="A78" s="69"/>
      <c r="B78" s="22"/>
      <c r="C78" s="22"/>
      <c r="D78" s="22"/>
      <c r="E78" s="22"/>
      <c r="F78" s="22"/>
      <c r="G78" s="22"/>
      <c r="H78" s="22"/>
      <c r="I78" s="26"/>
      <c r="J78" s="29"/>
      <c r="K78" s="72"/>
      <c r="L78" s="21"/>
    </row>
    <row r="79" spans="1:17" ht="14.45" customHeight="1" x14ac:dyDescent="0.25">
      <c r="A79" s="69"/>
      <c r="B79" s="22" t="s">
        <v>36</v>
      </c>
      <c r="C79" s="22"/>
      <c r="D79" s="22"/>
      <c r="E79" s="22"/>
      <c r="F79" s="22"/>
      <c r="G79" s="22"/>
      <c r="H79" s="22"/>
      <c r="I79" s="31" t="b">
        <f>IF(I77=7,I75*N75,IF(I77=5,I75*M75,IF(I77=8,I75*O75,IF(I77=10,I75*P75,IF(I77=12,I75*Q75,FALSE)))))</f>
        <v>0</v>
      </c>
      <c r="J79" s="28" t="s">
        <v>3</v>
      </c>
      <c r="K79" s="72"/>
      <c r="L79" s="21"/>
    </row>
    <row r="80" spans="1:17" ht="4.1500000000000004" customHeight="1" x14ac:dyDescent="0.25">
      <c r="A80" s="69"/>
      <c r="B80" s="22"/>
      <c r="C80" s="22"/>
      <c r="D80" s="22"/>
      <c r="E80" s="22"/>
      <c r="F80" s="22"/>
      <c r="G80" s="22"/>
      <c r="H80" s="22"/>
      <c r="I80" s="26"/>
      <c r="J80" s="28"/>
      <c r="K80" s="72"/>
      <c r="L80" s="21"/>
    </row>
    <row r="81" spans="1:17" ht="14.45" customHeight="1" x14ac:dyDescent="0.25">
      <c r="A81" s="69"/>
      <c r="B81" s="22" t="s">
        <v>42</v>
      </c>
      <c r="C81" s="22"/>
      <c r="D81" s="22"/>
      <c r="E81" s="22"/>
      <c r="F81" s="22"/>
      <c r="G81" s="22"/>
      <c r="H81" s="22"/>
      <c r="I81" s="32" t="e">
        <f>I79/I73</f>
        <v>#DIV/0!</v>
      </c>
      <c r="J81" s="28" t="s">
        <v>5</v>
      </c>
      <c r="K81" s="72"/>
      <c r="L81" s="21"/>
    </row>
    <row r="82" spans="1:17" ht="4.1500000000000004" customHeight="1" x14ac:dyDescent="0.25">
      <c r="A82" s="69"/>
      <c r="B82" s="22"/>
      <c r="C82" s="22"/>
      <c r="D82" s="22"/>
      <c r="E82" s="22"/>
      <c r="F82" s="22"/>
      <c r="G82" s="22"/>
      <c r="H82" s="22"/>
      <c r="I82" s="26"/>
      <c r="J82" s="28"/>
      <c r="K82" s="72"/>
      <c r="L82" s="21"/>
    </row>
    <row r="83" spans="1:17" ht="14.45" customHeight="1" x14ac:dyDescent="0.25">
      <c r="A83" s="69"/>
      <c r="B83" s="22" t="s">
        <v>26</v>
      </c>
      <c r="C83" s="22"/>
      <c r="D83" s="22"/>
      <c r="E83" s="22"/>
      <c r="F83" s="22"/>
      <c r="G83" s="22"/>
      <c r="H83" s="22"/>
      <c r="I83" s="30"/>
      <c r="J83" s="28" t="s">
        <v>5</v>
      </c>
      <c r="K83" s="72"/>
      <c r="L83" s="21"/>
    </row>
    <row r="84" spans="1:17" ht="4.1500000000000004" customHeight="1" x14ac:dyDescent="0.25">
      <c r="A84" s="69"/>
      <c r="B84" s="22"/>
      <c r="C84" s="22"/>
      <c r="D84" s="22"/>
      <c r="E84" s="22"/>
      <c r="F84" s="22"/>
      <c r="G84" s="22"/>
      <c r="H84" s="22"/>
      <c r="I84" s="20"/>
      <c r="J84" s="28"/>
      <c r="K84" s="72"/>
      <c r="L84" s="21"/>
    </row>
    <row r="85" spans="1:17" ht="18.600000000000001" customHeight="1" x14ac:dyDescent="0.25">
      <c r="A85" s="73"/>
      <c r="B85" s="74"/>
      <c r="C85" s="74"/>
      <c r="D85" s="76"/>
      <c r="E85" s="76"/>
      <c r="F85" s="485" t="s">
        <v>29</v>
      </c>
      <c r="G85" s="486"/>
      <c r="H85" s="486"/>
      <c r="I85" s="63">
        <f>IF(I73=0,0,I81+I83)</f>
        <v>0</v>
      </c>
      <c r="J85" s="64" t="s">
        <v>5</v>
      </c>
      <c r="K85" s="65"/>
      <c r="L85" s="21"/>
    </row>
    <row r="86" spans="1:17" ht="14.45" customHeight="1" x14ac:dyDescent="0.25">
      <c r="A86" s="22"/>
      <c r="B86" s="22"/>
      <c r="C86" s="22"/>
      <c r="D86" s="22"/>
      <c r="E86" s="22"/>
      <c r="F86" s="22"/>
      <c r="G86" s="22"/>
      <c r="H86" s="22"/>
      <c r="I86" s="19"/>
      <c r="J86" s="22"/>
      <c r="K86" s="22"/>
      <c r="L86" s="21"/>
    </row>
    <row r="87" spans="1:17" ht="18.600000000000001" customHeight="1" x14ac:dyDescent="0.25">
      <c r="A87" s="501" t="s">
        <v>128</v>
      </c>
      <c r="B87" s="501"/>
      <c r="C87" s="501"/>
      <c r="D87" s="501"/>
      <c r="E87" s="66" t="s">
        <v>15</v>
      </c>
      <c r="F87" s="494"/>
      <c r="G87" s="494"/>
      <c r="H87" s="494"/>
      <c r="I87" s="494"/>
      <c r="J87" s="67"/>
      <c r="K87" s="68"/>
      <c r="L87" s="21"/>
    </row>
    <row r="88" spans="1:17" ht="4.3499999999999996" customHeight="1" x14ac:dyDescent="0.25">
      <c r="A88" s="69"/>
      <c r="B88" s="22"/>
      <c r="C88" s="22"/>
      <c r="D88" s="22"/>
      <c r="E88" s="22"/>
      <c r="F88" s="22"/>
      <c r="G88" s="22"/>
      <c r="H88" s="22"/>
      <c r="I88" s="22"/>
      <c r="J88" s="20"/>
      <c r="K88" s="70"/>
      <c r="L88" s="21"/>
    </row>
    <row r="89" spans="1:17" ht="14.45" customHeight="1" x14ac:dyDescent="0.25">
      <c r="A89" s="69"/>
      <c r="B89" s="22" t="s">
        <v>22</v>
      </c>
      <c r="C89" s="22"/>
      <c r="D89" s="22"/>
      <c r="E89" s="22"/>
      <c r="F89" s="22"/>
      <c r="G89" s="22"/>
      <c r="H89" s="22"/>
      <c r="I89" s="30"/>
      <c r="J89" s="28" t="s">
        <v>30</v>
      </c>
      <c r="K89" s="71"/>
      <c r="L89" s="21"/>
    </row>
    <row r="90" spans="1:17" ht="4.1500000000000004" customHeight="1" x14ac:dyDescent="0.25">
      <c r="A90" s="69"/>
      <c r="B90" s="22"/>
      <c r="C90" s="22"/>
      <c r="D90" s="22"/>
      <c r="E90" s="22"/>
      <c r="F90" s="22"/>
      <c r="G90" s="22"/>
      <c r="H90" s="22"/>
      <c r="I90" s="26"/>
      <c r="J90" s="28"/>
      <c r="K90" s="71"/>
      <c r="L90" s="21"/>
    </row>
    <row r="91" spans="1:17" ht="14.45" customHeight="1" x14ac:dyDescent="0.25">
      <c r="A91" s="69"/>
      <c r="B91" s="22" t="s">
        <v>27</v>
      </c>
      <c r="C91" s="22"/>
      <c r="D91" s="22"/>
      <c r="E91" s="22"/>
      <c r="F91" s="22"/>
      <c r="G91" s="22"/>
      <c r="H91" s="22"/>
      <c r="I91" s="30"/>
      <c r="J91" s="28" t="s">
        <v>12</v>
      </c>
      <c r="K91" s="71"/>
      <c r="L91" s="21"/>
      <c r="M91" s="187">
        <f t="shared" ref="M91:Q91" si="1">M58</f>
        <v>0.16435680000000003</v>
      </c>
      <c r="N91" s="187">
        <f t="shared" si="1"/>
        <v>0.12594319354910713</v>
      </c>
      <c r="O91" s="187">
        <f t="shared" si="1"/>
        <v>0.11818900020214844</v>
      </c>
      <c r="P91" s="187">
        <f t="shared" si="1"/>
        <v>9.9199869865413071E-2</v>
      </c>
      <c r="Q91" s="187">
        <f t="shared" si="1"/>
        <v>8.6716554077216679E-2</v>
      </c>
    </row>
    <row r="92" spans="1:17" ht="4.1500000000000004" customHeight="1" x14ac:dyDescent="0.25">
      <c r="A92" s="69"/>
      <c r="B92" s="22"/>
      <c r="C92" s="22"/>
      <c r="D92" s="22"/>
      <c r="E92" s="22"/>
      <c r="F92" s="22"/>
      <c r="G92" s="22"/>
      <c r="H92" s="22"/>
      <c r="I92" s="26"/>
      <c r="J92" s="28"/>
      <c r="K92" s="71"/>
      <c r="L92" s="21"/>
    </row>
    <row r="93" spans="1:17" ht="14.45" customHeight="1" x14ac:dyDescent="0.25">
      <c r="A93" s="69"/>
      <c r="B93" s="22" t="s">
        <v>37</v>
      </c>
      <c r="C93" s="22"/>
      <c r="D93" s="22"/>
      <c r="E93" s="22"/>
      <c r="F93" s="22"/>
      <c r="G93" s="22"/>
      <c r="H93" s="22"/>
      <c r="I93" s="30"/>
      <c r="J93" s="28" t="s">
        <v>4</v>
      </c>
      <c r="K93" s="71"/>
      <c r="L93" s="21"/>
    </row>
    <row r="94" spans="1:17" ht="4.1500000000000004" customHeight="1" x14ac:dyDescent="0.25">
      <c r="A94" s="69"/>
      <c r="B94" s="22"/>
      <c r="C94" s="22"/>
      <c r="D94" s="22"/>
      <c r="E94" s="22"/>
      <c r="F94" s="22"/>
      <c r="G94" s="22"/>
      <c r="H94" s="22"/>
      <c r="I94" s="26"/>
      <c r="J94" s="29"/>
      <c r="K94" s="72"/>
      <c r="L94" s="21"/>
    </row>
    <row r="95" spans="1:17" ht="14.45" customHeight="1" x14ac:dyDescent="0.25">
      <c r="A95" s="69"/>
      <c r="B95" s="22" t="s">
        <v>38</v>
      </c>
      <c r="C95" s="22"/>
      <c r="D95" s="22"/>
      <c r="E95" s="22"/>
      <c r="F95" s="22"/>
      <c r="G95" s="22"/>
      <c r="H95" s="22"/>
      <c r="I95" s="31" t="b">
        <f>IF(I93=7,I91*N91,IF(I93=5,I91*M91,IF(I93=8,I91*O91,IF(I93=10,I91*P91,IF(I93=12,I91*Q91,FALSE)))))</f>
        <v>0</v>
      </c>
      <c r="J95" s="28" t="s">
        <v>3</v>
      </c>
      <c r="K95" s="72"/>
      <c r="L95" s="21"/>
    </row>
    <row r="96" spans="1:17" ht="4.1500000000000004" customHeight="1" x14ac:dyDescent="0.25">
      <c r="A96" s="69"/>
      <c r="B96" s="22"/>
      <c r="C96" s="22"/>
      <c r="D96" s="22"/>
      <c r="E96" s="22"/>
      <c r="F96" s="22"/>
      <c r="G96" s="22"/>
      <c r="H96" s="22"/>
      <c r="I96" s="26"/>
      <c r="J96" s="28"/>
      <c r="K96" s="72"/>
      <c r="L96" s="21"/>
    </row>
    <row r="97" spans="1:12" ht="14.45" customHeight="1" x14ac:dyDescent="0.25">
      <c r="A97" s="69"/>
      <c r="B97" s="22" t="s">
        <v>42</v>
      </c>
      <c r="C97" s="22"/>
      <c r="D97" s="22"/>
      <c r="E97" s="22"/>
      <c r="F97" s="22"/>
      <c r="G97" s="22"/>
      <c r="H97" s="22"/>
      <c r="I97" s="32" t="e">
        <f>I95/I89</f>
        <v>#DIV/0!</v>
      </c>
      <c r="J97" s="28" t="s">
        <v>5</v>
      </c>
      <c r="K97" s="72"/>
      <c r="L97" s="21"/>
    </row>
    <row r="98" spans="1:12" ht="4.1500000000000004" customHeight="1" x14ac:dyDescent="0.25">
      <c r="A98" s="69"/>
      <c r="B98" s="22"/>
      <c r="C98" s="22"/>
      <c r="D98" s="22"/>
      <c r="E98" s="22"/>
      <c r="F98" s="22"/>
      <c r="G98" s="22"/>
      <c r="H98" s="22"/>
      <c r="I98" s="26"/>
      <c r="J98" s="28"/>
      <c r="K98" s="72"/>
      <c r="L98" s="21"/>
    </row>
    <row r="99" spans="1:12" ht="14.45" customHeight="1" x14ac:dyDescent="0.25">
      <c r="A99" s="69"/>
      <c r="B99" s="22" t="s">
        <v>26</v>
      </c>
      <c r="C99" s="22"/>
      <c r="D99" s="22"/>
      <c r="E99" s="22"/>
      <c r="F99" s="22"/>
      <c r="G99" s="22"/>
      <c r="H99" s="22"/>
      <c r="I99" s="30"/>
      <c r="J99" s="28" t="s">
        <v>5</v>
      </c>
      <c r="K99" s="72"/>
      <c r="L99" s="21"/>
    </row>
    <row r="100" spans="1:12" ht="4.1500000000000004" customHeight="1" x14ac:dyDescent="0.25">
      <c r="A100" s="69"/>
      <c r="B100" s="22"/>
      <c r="C100" s="22"/>
      <c r="D100" s="22"/>
      <c r="E100" s="22"/>
      <c r="F100" s="22"/>
      <c r="G100" s="22"/>
      <c r="H100" s="22"/>
      <c r="I100" s="20"/>
      <c r="J100" s="28"/>
      <c r="K100" s="72"/>
      <c r="L100" s="21"/>
    </row>
    <row r="101" spans="1:12" ht="21" customHeight="1" x14ac:dyDescent="0.25">
      <c r="A101" s="73"/>
      <c r="B101" s="74"/>
      <c r="C101" s="74"/>
      <c r="D101" s="75"/>
      <c r="E101" s="76"/>
      <c r="F101" s="485" t="s">
        <v>29</v>
      </c>
      <c r="G101" s="486"/>
      <c r="H101" s="486"/>
      <c r="I101" s="63">
        <f>IF(I89=0,0,I97+I99)</f>
        <v>0</v>
      </c>
      <c r="J101" s="64" t="s">
        <v>5</v>
      </c>
      <c r="K101" s="65"/>
      <c r="L101" s="21"/>
    </row>
    <row r="102" spans="1:12" ht="7.9" customHeight="1" x14ac:dyDescent="0.25">
      <c r="A102" s="22"/>
      <c r="B102" s="22"/>
      <c r="C102" s="22"/>
      <c r="D102" s="22"/>
      <c r="E102" s="22"/>
      <c r="F102" s="22"/>
      <c r="G102" s="22"/>
      <c r="H102" s="22"/>
      <c r="I102" s="19"/>
      <c r="J102" s="22"/>
      <c r="K102" s="22"/>
      <c r="L102" s="33"/>
    </row>
    <row r="103" spans="1:12" ht="24.6" customHeight="1" x14ac:dyDescent="0.5">
      <c r="A103" s="488" t="s">
        <v>129</v>
      </c>
      <c r="B103" s="488"/>
      <c r="C103" s="488"/>
      <c r="D103" s="488"/>
      <c r="E103" s="488"/>
      <c r="F103" s="488"/>
      <c r="G103" s="488"/>
      <c r="H103" s="488"/>
      <c r="I103" s="488"/>
      <c r="J103" s="22"/>
      <c r="K103" s="22"/>
      <c r="L103" s="21"/>
    </row>
    <row r="104" spans="1:12" ht="9.6" customHeight="1" x14ac:dyDescent="0.25">
      <c r="A104" s="22"/>
      <c r="B104" s="22"/>
      <c r="C104" s="22"/>
      <c r="D104" s="22"/>
      <c r="E104" s="22"/>
      <c r="F104" s="22"/>
      <c r="G104" s="22"/>
      <c r="H104" s="22"/>
      <c r="I104" s="19"/>
      <c r="J104" s="22"/>
      <c r="K104" s="22"/>
      <c r="L104" s="33"/>
    </row>
    <row r="105" spans="1:12" ht="16.149999999999999" customHeight="1" x14ac:dyDescent="0.25">
      <c r="A105" s="498"/>
      <c r="B105" s="498"/>
      <c r="C105" s="498"/>
      <c r="E105" s="499" t="s">
        <v>39</v>
      </c>
      <c r="F105" s="499"/>
      <c r="G105" s="499"/>
      <c r="H105" s="499"/>
      <c r="I105" s="48"/>
      <c r="J105" s="28" t="s">
        <v>9</v>
      </c>
      <c r="K105" s="34"/>
      <c r="L105" s="21"/>
    </row>
    <row r="106" spans="1:12" ht="4.1500000000000004" customHeight="1" x14ac:dyDescent="0.25">
      <c r="A106" s="498"/>
      <c r="B106" s="498"/>
      <c r="C106" s="498"/>
      <c r="D106" s="35"/>
      <c r="E106" s="35"/>
      <c r="F106" s="35"/>
      <c r="G106" s="35"/>
      <c r="H106" s="35"/>
      <c r="I106" s="36"/>
      <c r="J106" s="34"/>
      <c r="K106" s="34"/>
      <c r="L106" s="21"/>
    </row>
    <row r="107" spans="1:12" ht="16.149999999999999" customHeight="1" x14ac:dyDescent="0.25">
      <c r="A107" s="498"/>
      <c r="B107" s="498"/>
      <c r="C107" s="498"/>
      <c r="D107" s="13"/>
      <c r="E107" s="500" t="s">
        <v>328</v>
      </c>
      <c r="F107" s="500"/>
      <c r="G107" s="500"/>
      <c r="H107" s="500"/>
      <c r="I107" s="48"/>
      <c r="J107" s="28" t="s">
        <v>6</v>
      </c>
      <c r="K107" s="34"/>
      <c r="L107" s="21"/>
    </row>
    <row r="108" spans="1:12" ht="4.1500000000000004" customHeight="1" x14ac:dyDescent="0.25">
      <c r="A108" s="498"/>
      <c r="B108" s="498"/>
      <c r="C108" s="498"/>
      <c r="D108" s="35"/>
      <c r="E108" s="35"/>
      <c r="F108" s="35"/>
      <c r="G108" s="35"/>
      <c r="H108" s="35"/>
      <c r="I108" s="34"/>
      <c r="J108" s="34"/>
      <c r="K108" s="34"/>
      <c r="L108" s="21"/>
    </row>
    <row r="109" spans="1:12" ht="16.149999999999999" customHeight="1" x14ac:dyDescent="0.25">
      <c r="A109" s="498"/>
      <c r="B109" s="498"/>
      <c r="C109" s="498"/>
      <c r="D109" s="13"/>
      <c r="E109" s="499" t="s">
        <v>40</v>
      </c>
      <c r="F109" s="499"/>
      <c r="G109" s="499"/>
      <c r="H109" s="499"/>
      <c r="I109" s="48"/>
      <c r="J109" s="28" t="s">
        <v>6</v>
      </c>
      <c r="K109" s="34"/>
      <c r="L109" s="21"/>
    </row>
    <row r="110" spans="1:12" ht="4.1500000000000004" customHeight="1" x14ac:dyDescent="0.25">
      <c r="A110" s="498"/>
      <c r="B110" s="498"/>
      <c r="C110" s="498"/>
      <c r="D110" s="6"/>
      <c r="E110" s="6"/>
      <c r="F110" s="6"/>
      <c r="G110" s="6"/>
      <c r="H110" s="6"/>
      <c r="I110" s="34"/>
      <c r="J110" s="34"/>
      <c r="K110" s="34"/>
      <c r="L110" s="21"/>
    </row>
    <row r="111" spans="1:12" ht="16.149999999999999" customHeight="1" x14ac:dyDescent="0.25">
      <c r="A111" s="498"/>
      <c r="B111" s="498"/>
      <c r="C111" s="498"/>
      <c r="D111" s="34"/>
      <c r="E111" s="499" t="s">
        <v>41</v>
      </c>
      <c r="F111" s="499"/>
      <c r="G111" s="499"/>
      <c r="H111" s="499"/>
      <c r="I111" s="48"/>
      <c r="J111" s="28" t="s">
        <v>7</v>
      </c>
      <c r="K111" s="34"/>
      <c r="L111" s="21"/>
    </row>
    <row r="112" spans="1:12" ht="15" customHeight="1" x14ac:dyDescent="0.25">
      <c r="A112" s="25"/>
      <c r="B112" s="25"/>
      <c r="C112" s="25"/>
      <c r="D112" s="25"/>
      <c r="E112" s="25"/>
      <c r="F112" s="25"/>
      <c r="G112" s="25"/>
      <c r="H112" s="25"/>
      <c r="I112" s="25"/>
      <c r="J112" s="25"/>
      <c r="K112" s="25"/>
      <c r="L112" s="33"/>
    </row>
    <row r="113" spans="1:12" ht="14.45" customHeight="1" x14ac:dyDescent="0.25">
      <c r="A113" s="6"/>
      <c r="B113" s="37"/>
      <c r="C113" s="6"/>
      <c r="D113" s="89" t="s">
        <v>175</v>
      </c>
      <c r="E113" s="57" t="s">
        <v>1</v>
      </c>
      <c r="F113" s="57" t="s">
        <v>10</v>
      </c>
      <c r="G113" s="57" t="s">
        <v>0</v>
      </c>
      <c r="H113" s="483" t="s">
        <v>14</v>
      </c>
      <c r="I113" s="483"/>
      <c r="J113" s="483"/>
      <c r="K113" s="483"/>
      <c r="L113" s="21"/>
    </row>
    <row r="114" spans="1:12" ht="14.45" customHeight="1" x14ac:dyDescent="0.25">
      <c r="A114" s="6"/>
      <c r="B114" s="37"/>
      <c r="C114" s="6"/>
      <c r="D114" s="484" t="s">
        <v>5</v>
      </c>
      <c r="E114" s="484"/>
      <c r="F114" s="484"/>
      <c r="G114" s="484"/>
      <c r="H114" s="483"/>
      <c r="I114" s="483"/>
      <c r="J114" s="483"/>
      <c r="K114" s="483"/>
      <c r="L114" s="21"/>
    </row>
    <row r="115" spans="1:12" ht="16.149999999999999" customHeight="1" x14ac:dyDescent="0.25">
      <c r="A115" s="6"/>
      <c r="B115" s="38"/>
      <c r="C115" s="6"/>
      <c r="D115" s="91">
        <f>I68</f>
        <v>0</v>
      </c>
      <c r="E115" s="58" t="e">
        <f>I107/I111</f>
        <v>#DIV/0!</v>
      </c>
      <c r="F115" s="59" t="e">
        <f>I109/I111</f>
        <v>#DIV/0!</v>
      </c>
      <c r="G115" s="59">
        <f>I105*I52</f>
        <v>0</v>
      </c>
      <c r="H115" s="495" t="e">
        <f>D115+E115+F115+G115</f>
        <v>#DIV/0!</v>
      </c>
      <c r="I115" s="495"/>
      <c r="J115" s="496" t="s">
        <v>5</v>
      </c>
      <c r="K115" s="496"/>
      <c r="L115" s="21"/>
    </row>
    <row r="116" spans="1:12" ht="4.1500000000000004" customHeight="1" x14ac:dyDescent="0.25">
      <c r="A116" s="22"/>
      <c r="B116" s="22"/>
      <c r="C116" s="22"/>
      <c r="D116" s="22"/>
      <c r="E116" s="22"/>
      <c r="F116" s="22"/>
      <c r="G116" s="22"/>
      <c r="H116" s="22"/>
      <c r="I116" s="22"/>
      <c r="J116" s="22"/>
      <c r="K116" s="22"/>
      <c r="L116" s="33"/>
    </row>
    <row r="117" spans="1:12" ht="16.149999999999999" customHeight="1" x14ac:dyDescent="0.25">
      <c r="A117" s="22"/>
      <c r="B117" s="43" t="s">
        <v>44</v>
      </c>
      <c r="C117" s="90">
        <f>F71</f>
        <v>0</v>
      </c>
      <c r="D117" s="60" t="e">
        <f>H115+I85</f>
        <v>#DIV/0!</v>
      </c>
      <c r="E117" s="61" t="s">
        <v>5</v>
      </c>
      <c r="F117" s="43" t="s">
        <v>44</v>
      </c>
      <c r="G117" s="497">
        <f>F87</f>
        <v>0</v>
      </c>
      <c r="H117" s="497"/>
      <c r="I117" s="62" t="e">
        <f>H115+I101</f>
        <v>#DIV/0!</v>
      </c>
      <c r="J117" s="61" t="s">
        <v>5</v>
      </c>
      <c r="K117" s="61"/>
      <c r="L117" s="21"/>
    </row>
    <row r="118" spans="1:12" ht="5.45" customHeight="1" x14ac:dyDescent="0.25">
      <c r="A118" s="22"/>
      <c r="B118" s="22"/>
      <c r="C118" s="22"/>
      <c r="D118" s="24"/>
      <c r="E118" s="24"/>
      <c r="F118" s="24"/>
      <c r="G118" s="24"/>
      <c r="H118" s="39"/>
      <c r="J118" s="22"/>
      <c r="K118" s="22"/>
      <c r="L118" s="21"/>
    </row>
    <row r="119" spans="1:12" ht="28.9" customHeight="1" x14ac:dyDescent="0.25">
      <c r="A119" s="22"/>
      <c r="B119" s="22"/>
      <c r="C119" s="43" t="s">
        <v>44</v>
      </c>
      <c r="D119" s="47">
        <f>F71</f>
        <v>0</v>
      </c>
      <c r="E119" s="44" t="s">
        <v>45</v>
      </c>
      <c r="F119" s="47">
        <f>F87</f>
        <v>0</v>
      </c>
      <c r="G119" s="41" t="e">
        <f>H115+I101+I85</f>
        <v>#DIV/0!</v>
      </c>
      <c r="H119" s="42" t="s">
        <v>5</v>
      </c>
      <c r="I119" s="40"/>
      <c r="J119" s="6"/>
      <c r="K119" s="6"/>
      <c r="L119" s="21"/>
    </row>
    <row r="120" spans="1:12" ht="4.1500000000000004" customHeight="1" x14ac:dyDescent="0.25">
      <c r="A120" s="22"/>
      <c r="B120" s="22"/>
      <c r="C120" s="22"/>
      <c r="D120" s="22"/>
      <c r="E120" s="22"/>
      <c r="F120" s="22"/>
      <c r="G120" s="22"/>
      <c r="H120" s="22"/>
      <c r="I120" s="22"/>
      <c r="J120" s="22"/>
      <c r="K120" s="22"/>
      <c r="L120" s="21"/>
    </row>
    <row r="121" spans="1:12" ht="11.45" customHeight="1" x14ac:dyDescent="0.25">
      <c r="A121" s="22"/>
      <c r="B121" s="45" t="s">
        <v>13</v>
      </c>
      <c r="C121" s="22"/>
      <c r="D121" s="22"/>
      <c r="E121" s="22"/>
      <c r="F121" s="22"/>
      <c r="G121" s="22"/>
      <c r="H121" s="22"/>
      <c r="I121" s="22"/>
      <c r="J121" s="22"/>
      <c r="K121" s="22"/>
      <c r="L121" s="21"/>
    </row>
    <row r="122" spans="1:12" ht="4.1500000000000004" customHeight="1" x14ac:dyDescent="0.25">
      <c r="A122" s="22"/>
      <c r="B122" s="22"/>
      <c r="C122" s="22"/>
      <c r="D122" s="22"/>
      <c r="E122" s="22"/>
      <c r="F122" s="22"/>
      <c r="G122" s="22"/>
      <c r="H122" s="22"/>
      <c r="I122" s="22"/>
      <c r="J122" s="22"/>
      <c r="K122" s="22"/>
      <c r="L122" s="21"/>
    </row>
    <row r="123" spans="1:12" x14ac:dyDescent="0.25">
      <c r="A123" s="22"/>
      <c r="B123" s="1"/>
      <c r="C123" s="6"/>
      <c r="D123" s="46"/>
      <c r="E123" s="22"/>
      <c r="F123" s="22"/>
      <c r="G123" s="22"/>
      <c r="H123" s="22"/>
      <c r="I123" s="22"/>
      <c r="J123" s="22"/>
      <c r="K123" s="22"/>
      <c r="L123" s="21"/>
    </row>
    <row r="124" spans="1:12" ht="49.9" customHeight="1" x14ac:dyDescent="0.25">
      <c r="A124" s="6"/>
      <c r="B124" s="6"/>
      <c r="C124" s="8"/>
      <c r="D124" s="6"/>
      <c r="E124" s="6"/>
      <c r="F124" s="6"/>
      <c r="G124" s="6"/>
      <c r="H124" s="6"/>
      <c r="I124" s="6"/>
      <c r="J124" s="6"/>
      <c r="K124" s="6"/>
    </row>
  </sheetData>
  <sheetProtection algorithmName="SHA-512" hashValue="oPI89MVPVq9Q+tERMXWYLv8O4WeyT3ZRssRVgOFEBbA9/dolEI9BXGvF2zjtWGk5tNeNdNon83vpCGpB2yRCZA==" saltValue="jtPD2Ft7NtvxYPnvPXQalQ==" spinCount="100000" sheet="1" selectLockedCells="1"/>
  <mergeCells count="81">
    <mergeCell ref="B42:D42"/>
    <mergeCell ref="E42:G42"/>
    <mergeCell ref="H42:J42"/>
    <mergeCell ref="H46:J46"/>
    <mergeCell ref="B44:D44"/>
    <mergeCell ref="B45:D45"/>
    <mergeCell ref="C43:D43"/>
    <mergeCell ref="B46:D46"/>
    <mergeCell ref="E46:G46"/>
    <mergeCell ref="H44:J45"/>
    <mergeCell ref="A87:D87"/>
    <mergeCell ref="F87:I87"/>
    <mergeCell ref="F101:H101"/>
    <mergeCell ref="F68:H68"/>
    <mergeCell ref="H47:J47"/>
    <mergeCell ref="A48:I48"/>
    <mergeCell ref="C50:G50"/>
    <mergeCell ref="A52:G52"/>
    <mergeCell ref="H115:I115"/>
    <mergeCell ref="J115:K115"/>
    <mergeCell ref="G117:H117"/>
    <mergeCell ref="B40:D40"/>
    <mergeCell ref="B41:D41"/>
    <mergeCell ref="A103:I103"/>
    <mergeCell ref="A105:C111"/>
    <mergeCell ref="E105:H105"/>
    <mergeCell ref="E107:H107"/>
    <mergeCell ref="E109:H109"/>
    <mergeCell ref="E111:H111"/>
    <mergeCell ref="A71:D71"/>
    <mergeCell ref="F71:I71"/>
    <mergeCell ref="H113:K114"/>
    <mergeCell ref="D114:G114"/>
    <mergeCell ref="F85:H85"/>
    <mergeCell ref="H41:J41"/>
    <mergeCell ref="C32:C34"/>
    <mergeCell ref="D32:D34"/>
    <mergeCell ref="E32:E34"/>
    <mergeCell ref="F32:F34"/>
    <mergeCell ref="G32:G34"/>
    <mergeCell ref="H32:H34"/>
    <mergeCell ref="C35:C37"/>
    <mergeCell ref="D35:D37"/>
    <mergeCell ref="E35:E37"/>
    <mergeCell ref="F35:F37"/>
    <mergeCell ref="G35:G37"/>
    <mergeCell ref="H35:H37"/>
    <mergeCell ref="C38:K38"/>
    <mergeCell ref="I35:J37"/>
    <mergeCell ref="I23:J34"/>
    <mergeCell ref="H29:H31"/>
    <mergeCell ref="C29:C31"/>
    <mergeCell ref="D29:D31"/>
    <mergeCell ref="E29:E31"/>
    <mergeCell ref="F29:F31"/>
    <mergeCell ref="G29:G31"/>
    <mergeCell ref="H26:H28"/>
    <mergeCell ref="C26:C28"/>
    <mergeCell ref="D26:D28"/>
    <mergeCell ref="E26:E28"/>
    <mergeCell ref="F26:F28"/>
    <mergeCell ref="G26:G28"/>
    <mergeCell ref="A13:K15"/>
    <mergeCell ref="D2:G2"/>
    <mergeCell ref="D5:G5"/>
    <mergeCell ref="A7:I7"/>
    <mergeCell ref="J7:K7"/>
    <mergeCell ref="A9:K11"/>
    <mergeCell ref="H23:H25"/>
    <mergeCell ref="A17:K19"/>
    <mergeCell ref="C21:C22"/>
    <mergeCell ref="D21:D22"/>
    <mergeCell ref="E21:F21"/>
    <mergeCell ref="G21:G22"/>
    <mergeCell ref="H21:H22"/>
    <mergeCell ref="I21:J22"/>
    <mergeCell ref="C23:C25"/>
    <mergeCell ref="D23:D25"/>
    <mergeCell ref="E23:E25"/>
    <mergeCell ref="F23:F25"/>
    <mergeCell ref="G23:G25"/>
  </mergeCells>
  <hyperlinks>
    <hyperlink ref="E43" r:id="rId1" xr:uid="{00000000-0004-0000-0500-000000000000}"/>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7" max="10"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6B87-C666-4DD2-8A6C-26790F814FA0}">
  <dimension ref="A1:T125"/>
  <sheetViews>
    <sheetView tabSelected="1" view="pageBreakPreview" topLeftCell="A2" zoomScale="130" zoomScaleNormal="100" zoomScaleSheetLayoutView="130" workbookViewId="0">
      <selection activeCell="I67" sqref="I67"/>
    </sheetView>
  </sheetViews>
  <sheetFormatPr baseColWidth="10" defaultRowHeight="15" x14ac:dyDescent="0.25"/>
  <cols>
    <col min="1" max="1" width="3.85546875" customWidth="1"/>
    <col min="2" max="2" width="3.5703125" customWidth="1"/>
    <col min="3" max="3" width="21.7109375" customWidth="1"/>
    <col min="4" max="4" width="13.42578125" customWidth="1"/>
    <col min="5" max="5" width="12.85546875" customWidth="1"/>
    <col min="6" max="6" width="13.42578125" customWidth="1"/>
    <col min="8" max="8" width="12.42578125" customWidth="1"/>
    <col min="9" max="9" width="10.42578125" customWidth="1"/>
    <col min="10" max="10" width="4.140625" customWidth="1"/>
    <col min="11" max="11" width="3.85546875" customWidth="1"/>
    <col min="12" max="12" width="90.28515625" customWidth="1"/>
  </cols>
  <sheetData>
    <row r="1" spans="1:12" ht="19.899999999999999" customHeight="1" x14ac:dyDescent="0.35">
      <c r="A1" s="17"/>
      <c r="B1" s="17"/>
      <c r="C1" s="17"/>
      <c r="D1" s="17"/>
      <c r="E1" s="17"/>
      <c r="F1" s="17"/>
      <c r="G1" s="17"/>
      <c r="H1" s="17"/>
      <c r="I1" s="17"/>
      <c r="J1" s="17"/>
      <c r="K1" s="17"/>
      <c r="L1" s="13"/>
    </row>
    <row r="2" spans="1:12" ht="28.9" customHeight="1" x14ac:dyDescent="0.5">
      <c r="A2" s="6"/>
      <c r="B2" s="18"/>
      <c r="C2" s="18"/>
      <c r="D2" s="535" t="s">
        <v>51</v>
      </c>
      <c r="E2" s="535"/>
      <c r="F2" s="535"/>
      <c r="G2" s="535"/>
      <c r="H2" s="18"/>
      <c r="I2" s="18"/>
      <c r="J2" s="18"/>
      <c r="K2" s="18"/>
      <c r="L2" s="13"/>
    </row>
    <row r="3" spans="1:12" ht="14.45" hidden="1" customHeight="1" x14ac:dyDescent="0.5">
      <c r="A3" s="6"/>
      <c r="B3" s="6"/>
      <c r="C3" s="6"/>
      <c r="D3" s="49"/>
      <c r="E3" s="49"/>
      <c r="F3" s="49"/>
      <c r="G3" s="49"/>
      <c r="H3" s="6"/>
      <c r="I3" s="6"/>
      <c r="J3" s="6"/>
      <c r="K3" s="6"/>
      <c r="L3" s="13"/>
    </row>
    <row r="4" spans="1:12" ht="0.6" customHeight="1" x14ac:dyDescent="0.5">
      <c r="A4" s="6"/>
      <c r="B4" s="6"/>
      <c r="C4" s="6"/>
      <c r="D4" s="49"/>
      <c r="E4" s="49"/>
      <c r="F4" s="49"/>
      <c r="G4" s="49"/>
      <c r="H4" s="6"/>
      <c r="I4" s="6"/>
      <c r="J4" s="6"/>
      <c r="K4" s="6"/>
      <c r="L4" s="13"/>
    </row>
    <row r="5" spans="1:12" ht="33.6" customHeight="1" x14ac:dyDescent="0.5">
      <c r="A5" s="6"/>
      <c r="B5" s="6"/>
      <c r="C5" s="6"/>
      <c r="D5" s="535" t="s">
        <v>52</v>
      </c>
      <c r="E5" s="535"/>
      <c r="F5" s="535"/>
      <c r="G5" s="535"/>
      <c r="H5" s="6"/>
      <c r="I5" s="6"/>
      <c r="J5" s="6"/>
      <c r="K5" s="6"/>
      <c r="L5" s="13"/>
    </row>
    <row r="6" spans="1:12" ht="24.6" customHeight="1" x14ac:dyDescent="0.25">
      <c r="A6" s="6"/>
      <c r="B6" s="6"/>
      <c r="C6" s="6"/>
      <c r="D6" s="6"/>
      <c r="E6" s="6"/>
      <c r="F6" s="6"/>
      <c r="G6" s="6"/>
      <c r="H6" s="6"/>
      <c r="I6" s="6"/>
      <c r="J6" s="6"/>
      <c r="K6" s="6"/>
      <c r="L6" s="13"/>
    </row>
    <row r="7" spans="1:12" ht="24.75" x14ac:dyDescent="0.5">
      <c r="A7" s="488" t="s">
        <v>160</v>
      </c>
      <c r="B7" s="488"/>
      <c r="C7" s="488"/>
      <c r="D7" s="488"/>
      <c r="E7" s="488"/>
      <c r="F7" s="488"/>
      <c r="G7" s="488"/>
      <c r="H7" s="488"/>
      <c r="I7" s="488"/>
      <c r="J7" s="536">
        <v>2023</v>
      </c>
      <c r="K7" s="536"/>
      <c r="L7" s="13"/>
    </row>
    <row r="8" spans="1:12" ht="7.15" customHeight="1" x14ac:dyDescent="0.25">
      <c r="A8" s="6"/>
      <c r="B8" s="6"/>
      <c r="C8" s="6"/>
      <c r="D8" s="6"/>
      <c r="E8" s="6"/>
      <c r="F8" s="6"/>
      <c r="G8" s="6"/>
      <c r="H8" s="6"/>
      <c r="I8" s="6"/>
      <c r="J8" s="6"/>
      <c r="K8" s="6"/>
      <c r="L8" s="13"/>
    </row>
    <row r="9" spans="1:12" ht="16.149999999999999" customHeight="1" x14ac:dyDescent="0.25">
      <c r="A9" s="537" t="s">
        <v>157</v>
      </c>
      <c r="B9" s="537"/>
      <c r="C9" s="537"/>
      <c r="D9" s="537"/>
      <c r="E9" s="537"/>
      <c r="F9" s="537"/>
      <c r="G9" s="537"/>
      <c r="H9" s="537"/>
      <c r="I9" s="537"/>
      <c r="J9" s="537"/>
      <c r="K9" s="537"/>
      <c r="L9" s="13"/>
    </row>
    <row r="10" spans="1:12" ht="16.149999999999999" customHeight="1" x14ac:dyDescent="0.25">
      <c r="A10" s="537"/>
      <c r="B10" s="537"/>
      <c r="C10" s="537"/>
      <c r="D10" s="537"/>
      <c r="E10" s="537"/>
      <c r="F10" s="537"/>
      <c r="G10" s="537"/>
      <c r="H10" s="537"/>
      <c r="I10" s="537"/>
      <c r="J10" s="537"/>
      <c r="K10" s="537"/>
      <c r="L10" s="13"/>
    </row>
    <row r="11" spans="1:12" ht="16.149999999999999" customHeight="1" x14ac:dyDescent="0.25">
      <c r="A11" s="537"/>
      <c r="B11" s="537"/>
      <c r="C11" s="537"/>
      <c r="D11" s="537"/>
      <c r="E11" s="537"/>
      <c r="F11" s="537"/>
      <c r="G11" s="537"/>
      <c r="H11" s="537"/>
      <c r="I11" s="537"/>
      <c r="J11" s="537"/>
      <c r="K11" s="537"/>
      <c r="L11" s="13"/>
    </row>
    <row r="12" spans="1:12" ht="12" customHeight="1" x14ac:dyDescent="0.25">
      <c r="A12" s="6"/>
      <c r="B12" s="7"/>
      <c r="C12" s="7"/>
      <c r="D12" s="7"/>
      <c r="E12" s="7"/>
      <c r="F12" s="7"/>
      <c r="G12" s="7"/>
      <c r="H12" s="7"/>
      <c r="I12" s="7"/>
      <c r="J12" s="7"/>
      <c r="K12" s="6"/>
      <c r="L12" s="13"/>
    </row>
    <row r="13" spans="1:12" ht="16.149999999999999" customHeight="1" x14ac:dyDescent="0.25">
      <c r="A13" s="534" t="s">
        <v>140</v>
      </c>
      <c r="B13" s="534"/>
      <c r="C13" s="534"/>
      <c r="D13" s="534"/>
      <c r="E13" s="534"/>
      <c r="F13" s="534"/>
      <c r="G13" s="534"/>
      <c r="H13" s="534"/>
      <c r="I13" s="534"/>
      <c r="J13" s="534"/>
      <c r="K13" s="534"/>
      <c r="L13" s="13"/>
    </row>
    <row r="14" spans="1:12" ht="31.15" customHeight="1" x14ac:dyDescent="0.25">
      <c r="A14" s="534"/>
      <c r="B14" s="534"/>
      <c r="C14" s="534"/>
      <c r="D14" s="534"/>
      <c r="E14" s="534"/>
      <c r="F14" s="534"/>
      <c r="G14" s="534"/>
      <c r="H14" s="534"/>
      <c r="I14" s="534"/>
      <c r="J14" s="534"/>
      <c r="K14" s="534"/>
      <c r="L14" s="13"/>
    </row>
    <row r="15" spans="1:12" ht="16.149999999999999" customHeight="1" x14ac:dyDescent="0.25">
      <c r="A15" s="534"/>
      <c r="B15" s="534"/>
      <c r="C15" s="534"/>
      <c r="D15" s="534"/>
      <c r="E15" s="534"/>
      <c r="F15" s="534"/>
      <c r="G15" s="534"/>
      <c r="H15" s="534"/>
      <c r="I15" s="534"/>
      <c r="J15" s="534"/>
      <c r="K15" s="534"/>
      <c r="L15" s="13"/>
    </row>
    <row r="16" spans="1:12" ht="133.15" customHeight="1" x14ac:dyDescent="0.25">
      <c r="A16" s="6"/>
      <c r="B16" s="6"/>
      <c r="C16" s="6"/>
      <c r="D16" s="6"/>
      <c r="E16" s="6"/>
      <c r="F16" s="6"/>
      <c r="G16" s="6"/>
      <c r="H16" s="577" t="s">
        <v>161</v>
      </c>
      <c r="I16" s="577"/>
      <c r="J16" s="6"/>
      <c r="K16" s="6"/>
      <c r="L16" s="13"/>
    </row>
    <row r="17" spans="1:12" ht="16.149999999999999" customHeight="1" x14ac:dyDescent="0.25">
      <c r="A17" s="537" t="s">
        <v>168</v>
      </c>
      <c r="B17" s="537"/>
      <c r="C17" s="537"/>
      <c r="D17" s="537"/>
      <c r="E17" s="537"/>
      <c r="F17" s="537"/>
      <c r="G17" s="537"/>
      <c r="H17" s="537"/>
      <c r="I17" s="537"/>
      <c r="J17" s="537"/>
      <c r="K17" s="537"/>
      <c r="L17" s="13"/>
    </row>
    <row r="18" spans="1:12" ht="16.149999999999999" customHeight="1" x14ac:dyDescent="0.25">
      <c r="A18" s="537"/>
      <c r="B18" s="537"/>
      <c r="C18" s="537"/>
      <c r="D18" s="537"/>
      <c r="E18" s="537"/>
      <c r="F18" s="537"/>
      <c r="G18" s="537"/>
      <c r="H18" s="537"/>
      <c r="I18" s="537"/>
      <c r="J18" s="537"/>
      <c r="K18" s="537"/>
      <c r="L18" s="13"/>
    </row>
    <row r="19" spans="1:12" ht="16.149999999999999" customHeight="1" x14ac:dyDescent="0.25">
      <c r="A19" s="537"/>
      <c r="B19" s="537"/>
      <c r="C19" s="537"/>
      <c r="D19" s="537"/>
      <c r="E19" s="537"/>
      <c r="F19" s="537"/>
      <c r="G19" s="537"/>
      <c r="H19" s="537"/>
      <c r="I19" s="537"/>
      <c r="J19" s="537"/>
      <c r="K19" s="537"/>
      <c r="L19" s="13"/>
    </row>
    <row r="20" spans="1:12" ht="12" customHeight="1" x14ac:dyDescent="0.25">
      <c r="A20" s="6"/>
      <c r="B20" s="6"/>
      <c r="C20" s="6"/>
      <c r="D20" s="6"/>
      <c r="E20" s="6"/>
      <c r="F20" s="6"/>
      <c r="G20" s="6"/>
      <c r="H20" s="6"/>
      <c r="I20" s="6"/>
      <c r="J20" s="6"/>
      <c r="K20" s="6"/>
      <c r="L20" s="13"/>
    </row>
    <row r="21" spans="1:12" ht="18.600000000000001" customHeight="1" x14ac:dyDescent="0.25">
      <c r="A21" s="6"/>
      <c r="B21" s="6"/>
      <c r="C21" s="538" t="s">
        <v>32</v>
      </c>
      <c r="D21" s="538" t="s">
        <v>31</v>
      </c>
      <c r="E21" s="538" t="s">
        <v>144</v>
      </c>
      <c r="F21" s="538"/>
      <c r="G21" s="538" t="s">
        <v>152</v>
      </c>
      <c r="H21" s="538" t="s">
        <v>1</v>
      </c>
      <c r="I21" s="539" t="s">
        <v>20</v>
      </c>
      <c r="J21" s="539"/>
      <c r="K21" s="6"/>
      <c r="L21" s="13"/>
    </row>
    <row r="22" spans="1:12" ht="18.600000000000001" customHeight="1" x14ac:dyDescent="0.25">
      <c r="A22" s="6"/>
      <c r="B22" s="6"/>
      <c r="C22" s="538"/>
      <c r="D22" s="538"/>
      <c r="E22" s="96" t="s">
        <v>47</v>
      </c>
      <c r="F22" s="96" t="s">
        <v>48</v>
      </c>
      <c r="G22" s="538"/>
      <c r="H22" s="538"/>
      <c r="I22" s="540"/>
      <c r="J22" s="540"/>
      <c r="K22" s="6"/>
      <c r="L22" s="13"/>
    </row>
    <row r="23" spans="1:12" ht="15" customHeight="1" x14ac:dyDescent="0.25">
      <c r="A23" s="6"/>
      <c r="B23" s="6"/>
      <c r="C23" s="528" t="s">
        <v>134</v>
      </c>
      <c r="D23" s="529">
        <v>9770</v>
      </c>
      <c r="E23" s="504">
        <v>80</v>
      </c>
      <c r="F23" s="505">
        <v>120</v>
      </c>
      <c r="G23" s="578" t="s">
        <v>153</v>
      </c>
      <c r="H23" s="507" t="s">
        <v>321</v>
      </c>
      <c r="I23" s="532" t="s">
        <v>156</v>
      </c>
      <c r="J23" s="533"/>
      <c r="K23" s="6"/>
      <c r="L23" s="13"/>
    </row>
    <row r="24" spans="1:12" ht="15" customHeight="1" x14ac:dyDescent="0.25">
      <c r="A24" s="6"/>
      <c r="B24" s="6"/>
      <c r="C24" s="528"/>
      <c r="D24" s="529"/>
      <c r="E24" s="504"/>
      <c r="F24" s="505"/>
      <c r="G24" s="579"/>
      <c r="H24" s="507"/>
      <c r="I24" s="530"/>
      <c r="J24" s="531"/>
      <c r="K24" s="6"/>
      <c r="L24" s="13"/>
    </row>
    <row r="25" spans="1:12" ht="15" customHeight="1" x14ac:dyDescent="0.25">
      <c r="A25" s="6"/>
      <c r="B25" s="6"/>
      <c r="C25" s="528"/>
      <c r="D25" s="529"/>
      <c r="E25" s="504"/>
      <c r="F25" s="505"/>
      <c r="G25" s="579"/>
      <c r="H25" s="507"/>
      <c r="I25" s="530"/>
      <c r="J25" s="531"/>
      <c r="K25" s="6"/>
      <c r="L25" s="13"/>
    </row>
    <row r="26" spans="1:12" ht="15" customHeight="1" x14ac:dyDescent="0.25">
      <c r="A26" s="6"/>
      <c r="B26" s="6"/>
      <c r="C26" s="520" t="s">
        <v>130</v>
      </c>
      <c r="D26" s="521">
        <v>10500</v>
      </c>
      <c r="E26" s="522">
        <v>80</v>
      </c>
      <c r="F26" s="523">
        <v>120</v>
      </c>
      <c r="G26" s="580" t="s">
        <v>154</v>
      </c>
      <c r="H26" s="525" t="s">
        <v>135</v>
      </c>
      <c r="I26" s="530"/>
      <c r="J26" s="531"/>
      <c r="K26" s="6"/>
      <c r="L26" s="13"/>
    </row>
    <row r="27" spans="1:12" ht="15" customHeight="1" x14ac:dyDescent="0.25">
      <c r="A27" s="6"/>
      <c r="B27" s="6"/>
      <c r="C27" s="520"/>
      <c r="D27" s="521"/>
      <c r="E27" s="522"/>
      <c r="F27" s="523"/>
      <c r="G27" s="581"/>
      <c r="H27" s="525"/>
      <c r="I27" s="530"/>
      <c r="J27" s="531"/>
      <c r="K27" s="6"/>
      <c r="L27" s="13"/>
    </row>
    <row r="28" spans="1:12" ht="15" customHeight="1" x14ac:dyDescent="0.25">
      <c r="A28" s="6"/>
      <c r="B28" s="6"/>
      <c r="C28" s="520"/>
      <c r="D28" s="521"/>
      <c r="E28" s="522"/>
      <c r="F28" s="523"/>
      <c r="G28" s="581"/>
      <c r="H28" s="525"/>
      <c r="I28" s="530"/>
      <c r="J28" s="531"/>
      <c r="K28" s="6"/>
      <c r="L28" s="13"/>
    </row>
    <row r="29" spans="1:12" ht="15" customHeight="1" x14ac:dyDescent="0.25">
      <c r="A29" s="6"/>
      <c r="B29" s="6"/>
      <c r="C29" s="528" t="s">
        <v>131</v>
      </c>
      <c r="D29" s="529">
        <v>13230</v>
      </c>
      <c r="E29" s="504">
        <v>80</v>
      </c>
      <c r="F29" s="505">
        <v>120</v>
      </c>
      <c r="G29" s="578" t="s">
        <v>155</v>
      </c>
      <c r="H29" s="507" t="s">
        <v>136</v>
      </c>
      <c r="I29" s="530"/>
      <c r="J29" s="531"/>
      <c r="K29" s="6"/>
      <c r="L29" s="13"/>
    </row>
    <row r="30" spans="1:12" ht="15" customHeight="1" x14ac:dyDescent="0.25">
      <c r="A30" s="6"/>
      <c r="B30" s="6"/>
      <c r="C30" s="528"/>
      <c r="D30" s="529"/>
      <c r="E30" s="504"/>
      <c r="F30" s="505"/>
      <c r="G30" s="579"/>
      <c r="H30" s="507"/>
      <c r="I30" s="530"/>
      <c r="J30" s="531"/>
      <c r="K30" s="6"/>
      <c r="L30" s="13"/>
    </row>
    <row r="31" spans="1:12" ht="15" customHeight="1" x14ac:dyDescent="0.25">
      <c r="A31" s="6"/>
      <c r="B31" s="6"/>
      <c r="C31" s="528"/>
      <c r="D31" s="529"/>
      <c r="E31" s="504"/>
      <c r="F31" s="505"/>
      <c r="G31" s="579"/>
      <c r="H31" s="507"/>
      <c r="I31" s="530"/>
      <c r="J31" s="531"/>
      <c r="K31" s="6"/>
      <c r="L31" s="13"/>
    </row>
    <row r="32" spans="1:12" ht="15" customHeight="1" x14ac:dyDescent="0.25">
      <c r="A32" s="6"/>
      <c r="B32" s="6"/>
      <c r="C32" s="520" t="s">
        <v>133</v>
      </c>
      <c r="D32" s="521">
        <v>4730</v>
      </c>
      <c r="E32" s="522">
        <v>50</v>
      </c>
      <c r="F32" s="523">
        <v>100</v>
      </c>
      <c r="G32" s="580" t="s">
        <v>138</v>
      </c>
      <c r="H32" s="525" t="s">
        <v>137</v>
      </c>
      <c r="I32" s="530"/>
      <c r="J32" s="531"/>
      <c r="K32" s="6"/>
      <c r="L32" s="13"/>
    </row>
    <row r="33" spans="1:13" ht="15" customHeight="1" x14ac:dyDescent="0.25">
      <c r="A33" s="6"/>
      <c r="B33" s="6"/>
      <c r="C33" s="520"/>
      <c r="D33" s="521"/>
      <c r="E33" s="522"/>
      <c r="F33" s="523"/>
      <c r="G33" s="581"/>
      <c r="H33" s="525"/>
      <c r="I33" s="530"/>
      <c r="J33" s="531"/>
      <c r="K33" s="6"/>
      <c r="L33" s="13"/>
    </row>
    <row r="34" spans="1:13" ht="15" customHeight="1" x14ac:dyDescent="0.25">
      <c r="A34" s="6"/>
      <c r="B34" s="6"/>
      <c r="C34" s="520"/>
      <c r="D34" s="521"/>
      <c r="E34" s="522"/>
      <c r="F34" s="523"/>
      <c r="G34" s="581"/>
      <c r="H34" s="525"/>
      <c r="I34" s="530"/>
      <c r="J34" s="531"/>
      <c r="K34" s="6"/>
      <c r="L34" s="13"/>
    </row>
    <row r="35" spans="1:13" ht="15" customHeight="1" x14ac:dyDescent="0.25">
      <c r="A35" s="6"/>
      <c r="B35" s="6"/>
      <c r="C35" s="528" t="s">
        <v>132</v>
      </c>
      <c r="D35" s="529">
        <v>8050</v>
      </c>
      <c r="E35" s="504">
        <v>50</v>
      </c>
      <c r="F35" s="505">
        <v>100</v>
      </c>
      <c r="G35" s="578" t="s">
        <v>139</v>
      </c>
      <c r="H35" s="507" t="s">
        <v>137</v>
      </c>
      <c r="I35" s="565"/>
      <c r="J35" s="566"/>
      <c r="K35" s="6"/>
      <c r="L35" s="13"/>
    </row>
    <row r="36" spans="1:13" ht="15" customHeight="1" x14ac:dyDescent="0.25">
      <c r="A36" s="6"/>
      <c r="B36" s="6"/>
      <c r="C36" s="528"/>
      <c r="D36" s="529"/>
      <c r="E36" s="504"/>
      <c r="F36" s="505"/>
      <c r="G36" s="579"/>
      <c r="H36" s="507"/>
      <c r="I36" s="565"/>
      <c r="J36" s="566"/>
      <c r="K36" s="6"/>
      <c r="L36" s="13"/>
    </row>
    <row r="37" spans="1:13" ht="15" customHeight="1" x14ac:dyDescent="0.25">
      <c r="A37" s="6"/>
      <c r="B37" s="6"/>
      <c r="C37" s="528"/>
      <c r="D37" s="529"/>
      <c r="E37" s="504"/>
      <c r="F37" s="505"/>
      <c r="G37" s="579"/>
      <c r="H37" s="507"/>
      <c r="I37" s="567"/>
      <c r="J37" s="568"/>
      <c r="K37" s="6"/>
      <c r="L37" s="13"/>
    </row>
    <row r="38" spans="1:13" ht="15.6" customHeight="1" x14ac:dyDescent="0.25">
      <c r="A38" s="6"/>
      <c r="B38" s="13"/>
      <c r="C38" s="508" t="s">
        <v>330</v>
      </c>
      <c r="D38" s="508"/>
      <c r="E38" s="508"/>
      <c r="F38" s="508"/>
      <c r="G38" s="508"/>
      <c r="H38" s="508"/>
      <c r="I38" s="508"/>
      <c r="J38" s="508"/>
      <c r="K38" s="508"/>
      <c r="L38" s="12"/>
      <c r="M38" s="12"/>
    </row>
    <row r="39" spans="1:13" ht="8.4499999999999993" customHeight="1" x14ac:dyDescent="0.25">
      <c r="A39" s="6"/>
      <c r="B39" s="6"/>
      <c r="C39" s="11"/>
      <c r="D39" s="3"/>
      <c r="E39" s="4"/>
      <c r="F39" s="5"/>
      <c r="G39" s="2"/>
      <c r="H39" s="2"/>
      <c r="I39" s="2"/>
      <c r="J39" s="6"/>
      <c r="K39" s="6"/>
      <c r="L39" s="13"/>
    </row>
    <row r="40" spans="1:13" ht="15.6" customHeight="1" x14ac:dyDescent="0.25">
      <c r="A40" s="6"/>
      <c r="B40" s="569" t="s">
        <v>2</v>
      </c>
      <c r="C40" s="570"/>
      <c r="D40" s="571"/>
      <c r="E40" s="53" t="s">
        <v>16</v>
      </c>
      <c r="F40" s="53" t="s">
        <v>17</v>
      </c>
      <c r="G40" s="53" t="s">
        <v>18</v>
      </c>
      <c r="H40" s="16"/>
      <c r="I40" s="16"/>
      <c r="J40" s="16"/>
      <c r="K40" s="6"/>
      <c r="L40" s="13"/>
    </row>
    <row r="41" spans="1:13" ht="15.75" x14ac:dyDescent="0.25">
      <c r="A41" s="6"/>
      <c r="B41" s="476" t="s">
        <v>142</v>
      </c>
      <c r="C41" s="477"/>
      <c r="D41" s="478"/>
      <c r="E41" s="50" t="s">
        <v>313</v>
      </c>
      <c r="F41" s="51" t="s">
        <v>322</v>
      </c>
      <c r="G41" s="52" t="s">
        <v>323</v>
      </c>
      <c r="H41" s="482" t="s">
        <v>6</v>
      </c>
      <c r="I41" s="482"/>
      <c r="J41" s="482"/>
      <c r="K41" s="6"/>
      <c r="L41" s="13"/>
    </row>
    <row r="42" spans="1:13" ht="15.75" x14ac:dyDescent="0.25">
      <c r="A42" s="6"/>
      <c r="B42" s="476" t="s">
        <v>141</v>
      </c>
      <c r="C42" s="477"/>
      <c r="D42" s="478"/>
      <c r="E42" s="50" t="s">
        <v>84</v>
      </c>
      <c r="F42" s="51" t="s">
        <v>324</v>
      </c>
      <c r="G42" s="52" t="s">
        <v>86</v>
      </c>
      <c r="H42" s="100"/>
      <c r="I42" s="100"/>
      <c r="J42" s="100"/>
      <c r="K42" s="6"/>
      <c r="L42" s="13"/>
    </row>
    <row r="43" spans="1:13" ht="27" customHeight="1" x14ac:dyDescent="0.25">
      <c r="A43" s="6"/>
      <c r="B43" s="509" t="s">
        <v>33</v>
      </c>
      <c r="C43" s="509"/>
      <c r="D43" s="509"/>
      <c r="E43" s="510" t="s">
        <v>173</v>
      </c>
      <c r="F43" s="510"/>
      <c r="G43" s="510"/>
      <c r="H43" s="511" t="s">
        <v>169</v>
      </c>
      <c r="I43" s="511"/>
      <c r="J43" s="511"/>
      <c r="K43" s="6"/>
      <c r="L43" s="13"/>
    </row>
    <row r="44" spans="1:13" ht="12.6" customHeight="1" x14ac:dyDescent="0.25">
      <c r="A44" s="6"/>
      <c r="B44" s="14"/>
      <c r="C44" s="514" t="s">
        <v>49</v>
      </c>
      <c r="D44" s="514"/>
      <c r="E44" s="46" t="s">
        <v>50</v>
      </c>
      <c r="F44" s="15"/>
      <c r="G44" s="15"/>
      <c r="H44" s="15"/>
      <c r="I44" s="15"/>
      <c r="J44" s="15"/>
      <c r="K44" s="6"/>
      <c r="L44" s="13"/>
    </row>
    <row r="45" spans="1:13" ht="17.45" customHeight="1" x14ac:dyDescent="0.25">
      <c r="A45" s="6"/>
      <c r="B45" s="541" t="s">
        <v>21</v>
      </c>
      <c r="C45" s="542"/>
      <c r="D45" s="543"/>
      <c r="E45" s="98" t="s">
        <v>16</v>
      </c>
      <c r="F45" s="98" t="s">
        <v>17</v>
      </c>
      <c r="G45" s="98" t="s">
        <v>18</v>
      </c>
      <c r="H45" s="544" t="s">
        <v>19</v>
      </c>
      <c r="I45" s="545"/>
      <c r="J45" s="546"/>
      <c r="K45" s="6"/>
      <c r="L45" s="13"/>
    </row>
    <row r="46" spans="1:13" ht="16.149999999999999" customHeight="1" x14ac:dyDescent="0.25">
      <c r="A46" s="6"/>
      <c r="B46" s="550" t="s">
        <v>141</v>
      </c>
      <c r="C46" s="551"/>
      <c r="D46" s="552"/>
      <c r="E46" s="54" t="s">
        <v>325</v>
      </c>
      <c r="F46" s="55" t="s">
        <v>326</v>
      </c>
      <c r="G46" s="56" t="s">
        <v>327</v>
      </c>
      <c r="H46" s="547"/>
      <c r="I46" s="548"/>
      <c r="J46" s="549"/>
      <c r="K46" s="6"/>
      <c r="L46" s="13"/>
    </row>
    <row r="47" spans="1:13" ht="27" customHeight="1" x14ac:dyDescent="0.25">
      <c r="A47" s="6"/>
      <c r="B47" s="553" t="s">
        <v>105</v>
      </c>
      <c r="C47" s="554"/>
      <c r="D47" s="555"/>
      <c r="E47" s="556" t="s">
        <v>62</v>
      </c>
      <c r="F47" s="557"/>
      <c r="G47" s="557"/>
      <c r="H47" s="502" t="s">
        <v>61</v>
      </c>
      <c r="I47" s="502"/>
      <c r="J47" s="503"/>
      <c r="K47" s="6"/>
      <c r="L47" s="13"/>
    </row>
    <row r="48" spans="1:13" ht="17.45" customHeight="1" x14ac:dyDescent="0.25">
      <c r="A48" s="6"/>
      <c r="B48" s="6"/>
      <c r="C48" s="6"/>
      <c r="D48" s="6"/>
      <c r="E48" s="6"/>
      <c r="F48" s="6"/>
      <c r="H48" s="487" t="s">
        <v>34</v>
      </c>
      <c r="I48" s="487"/>
      <c r="J48" s="487"/>
      <c r="K48" s="6"/>
      <c r="L48" s="13"/>
    </row>
    <row r="49" spans="1:20" ht="23.45" customHeight="1" x14ac:dyDescent="0.5">
      <c r="A49" s="488" t="s">
        <v>158</v>
      </c>
      <c r="B49" s="488"/>
      <c r="C49" s="488"/>
      <c r="D49" s="488"/>
      <c r="E49" s="488"/>
      <c r="F49" s="488"/>
      <c r="G49" s="488"/>
      <c r="H49" s="488"/>
      <c r="I49" s="488"/>
      <c r="J49" s="6"/>
      <c r="K49" s="6"/>
      <c r="L49" s="13"/>
    </row>
    <row r="50" spans="1:20" ht="3.6" customHeight="1" x14ac:dyDescent="0.5">
      <c r="A50" s="97"/>
      <c r="B50" s="97"/>
      <c r="C50" s="97"/>
      <c r="D50" s="97"/>
      <c r="E50" s="97"/>
      <c r="F50" s="97"/>
      <c r="G50" s="97"/>
      <c r="H50" s="97"/>
      <c r="I50" s="97"/>
      <c r="J50" s="6"/>
      <c r="K50" s="6"/>
      <c r="L50" s="13"/>
    </row>
    <row r="51" spans="1:20" ht="56.45" customHeight="1" x14ac:dyDescent="0.25">
      <c r="A51" s="6"/>
      <c r="B51" s="6"/>
      <c r="C51" s="489" t="s">
        <v>46</v>
      </c>
      <c r="D51" s="489"/>
      <c r="E51" s="489"/>
      <c r="F51" s="489"/>
      <c r="G51" s="489"/>
      <c r="H51" s="6"/>
      <c r="I51" s="6"/>
      <c r="J51" s="6"/>
      <c r="K51" s="6"/>
      <c r="L51" s="13"/>
    </row>
    <row r="52" spans="1:20" ht="13.9" customHeight="1" x14ac:dyDescent="0.25">
      <c r="A52" s="6"/>
      <c r="B52" s="6"/>
      <c r="C52" s="6"/>
      <c r="D52" s="6"/>
      <c r="E52" s="6"/>
      <c r="F52" s="6"/>
      <c r="G52" s="6"/>
      <c r="H52" s="6"/>
      <c r="I52" s="6"/>
      <c r="J52" s="6"/>
      <c r="K52" s="6"/>
      <c r="L52" s="13"/>
    </row>
    <row r="53" spans="1:20" ht="18.600000000000001" customHeight="1" x14ac:dyDescent="0.25">
      <c r="A53" s="558"/>
      <c r="B53" s="559"/>
      <c r="C53" s="559"/>
      <c r="D53" s="559"/>
      <c r="E53" s="559"/>
      <c r="F53" s="559"/>
      <c r="G53" s="560"/>
      <c r="H53" s="78" t="s">
        <v>8</v>
      </c>
      <c r="I53" s="79"/>
      <c r="J53" s="80" t="s">
        <v>163</v>
      </c>
      <c r="K53" s="81"/>
      <c r="L53" s="21"/>
      <c r="M53">
        <v>5</v>
      </c>
      <c r="N53">
        <v>7</v>
      </c>
      <c r="O53">
        <v>8</v>
      </c>
      <c r="P53">
        <v>10</v>
      </c>
      <c r="Q53">
        <v>12</v>
      </c>
    </row>
    <row r="54" spans="1:20" ht="4.1500000000000004" customHeight="1" x14ac:dyDescent="0.25">
      <c r="A54" s="69"/>
      <c r="B54" s="22"/>
      <c r="C54" s="22"/>
      <c r="D54" s="22"/>
      <c r="E54" s="22"/>
      <c r="F54" s="22"/>
      <c r="G54" s="22"/>
      <c r="H54" s="22"/>
      <c r="I54" s="27"/>
      <c r="J54" s="28"/>
      <c r="K54" s="71"/>
      <c r="L54" s="21"/>
    </row>
    <row r="55" spans="1:20" ht="16.149999999999999" customHeight="1" x14ac:dyDescent="0.25">
      <c r="A55" s="69"/>
      <c r="B55" s="22" t="s">
        <v>151</v>
      </c>
      <c r="C55" s="22"/>
      <c r="D55" s="22"/>
      <c r="E55" s="22"/>
      <c r="F55" s="22"/>
      <c r="G55" s="22"/>
      <c r="H55" s="22"/>
      <c r="I55" s="30"/>
      <c r="J55" s="28" t="s">
        <v>11</v>
      </c>
      <c r="K55" s="71"/>
      <c r="L55" s="21"/>
    </row>
    <row r="56" spans="1:20" ht="4.1500000000000004" customHeight="1" x14ac:dyDescent="0.25">
      <c r="A56" s="69"/>
      <c r="B56" s="22"/>
      <c r="C56" s="22"/>
      <c r="D56" s="22"/>
      <c r="E56" s="22"/>
      <c r="F56" s="22"/>
      <c r="G56" s="22"/>
      <c r="H56" s="22"/>
      <c r="I56" s="27"/>
      <c r="J56" s="28"/>
      <c r="K56" s="71"/>
      <c r="L56" s="21"/>
    </row>
    <row r="57" spans="1:20" x14ac:dyDescent="0.25">
      <c r="A57" s="69"/>
      <c r="B57" s="22" t="s">
        <v>145</v>
      </c>
      <c r="C57" s="22"/>
      <c r="D57" s="22"/>
      <c r="E57" s="22"/>
      <c r="F57" s="22"/>
      <c r="G57" s="22"/>
      <c r="H57" s="22"/>
      <c r="I57" s="30"/>
      <c r="J57" s="28" t="s">
        <v>146</v>
      </c>
      <c r="K57" s="71"/>
      <c r="L57" s="21"/>
      <c r="M57" s="9">
        <v>0.2</v>
      </c>
      <c r="N57" s="9">
        <v>0.15</v>
      </c>
      <c r="O57" s="9">
        <v>0.15</v>
      </c>
      <c r="P57" s="9">
        <v>0.12</v>
      </c>
      <c r="Q57" s="10">
        <v>0.1</v>
      </c>
    </row>
    <row r="58" spans="1:20" ht="4.1500000000000004" customHeight="1" x14ac:dyDescent="0.25">
      <c r="A58" s="69"/>
      <c r="B58" s="22"/>
      <c r="C58" s="22"/>
      <c r="D58" s="22"/>
      <c r="E58" s="22"/>
      <c r="F58" s="22"/>
      <c r="G58" s="22"/>
      <c r="H58" s="22"/>
      <c r="I58" s="26"/>
      <c r="J58" s="28"/>
      <c r="K58" s="71"/>
      <c r="L58" s="21"/>
    </row>
    <row r="59" spans="1:20" x14ac:dyDescent="0.25">
      <c r="A59" s="69"/>
      <c r="B59" s="22" t="s">
        <v>59</v>
      </c>
      <c r="C59" s="22"/>
      <c r="D59" s="22"/>
      <c r="E59" s="22"/>
      <c r="F59" s="22"/>
      <c r="G59" s="22"/>
      <c r="H59" s="22"/>
      <c r="I59" s="30"/>
      <c r="J59" s="28" t="s">
        <v>12</v>
      </c>
      <c r="K59" s="71"/>
      <c r="L59" s="21"/>
      <c r="M59" s="187">
        <f>'Coef charges fixes'!D87</f>
        <v>0.16435680000000003</v>
      </c>
      <c r="N59" s="187">
        <f>'Coef charges fixes'!D89</f>
        <v>0.12594319354910713</v>
      </c>
      <c r="O59" s="187">
        <f>'Coef charges fixes'!D90</f>
        <v>0.11818900020214844</v>
      </c>
      <c r="P59" s="187">
        <f>'Coef charges fixes'!D93</f>
        <v>9.9199869865413071E-2</v>
      </c>
      <c r="Q59" s="187">
        <f>'Coef charges fixes'!D96</f>
        <v>8.6716554077216679E-2</v>
      </c>
    </row>
    <row r="60" spans="1:20" ht="4.1500000000000004" customHeight="1" x14ac:dyDescent="0.25">
      <c r="A60" s="69"/>
      <c r="B60" s="22"/>
      <c r="C60" s="22"/>
      <c r="D60" s="22"/>
      <c r="E60" s="22"/>
      <c r="F60" s="22"/>
      <c r="G60" s="22"/>
      <c r="H60" s="22"/>
      <c r="I60" s="26"/>
      <c r="J60" s="28"/>
      <c r="K60" s="71"/>
      <c r="L60" s="23"/>
    </row>
    <row r="61" spans="1:20" ht="14.45" customHeight="1" x14ac:dyDescent="0.25">
      <c r="A61" s="69"/>
      <c r="B61" s="22" t="s">
        <v>23</v>
      </c>
      <c r="C61" s="22"/>
      <c r="D61" s="22"/>
      <c r="E61" s="22"/>
      <c r="F61" s="22"/>
      <c r="G61" s="22"/>
      <c r="H61" s="22"/>
      <c r="I61" s="30"/>
      <c r="J61" s="28" t="s">
        <v>4</v>
      </c>
      <c r="K61" s="71"/>
      <c r="L61" s="21"/>
      <c r="T61">
        <v>15</v>
      </c>
    </row>
    <row r="62" spans="1:20" ht="4.1500000000000004" customHeight="1" x14ac:dyDescent="0.25">
      <c r="A62" s="69"/>
      <c r="B62" s="22"/>
      <c r="C62" s="22"/>
      <c r="D62" s="22"/>
      <c r="E62" s="22"/>
      <c r="F62" s="22"/>
      <c r="G62" s="22"/>
      <c r="H62" s="22"/>
      <c r="I62" s="26"/>
      <c r="J62" s="29"/>
      <c r="K62" s="72"/>
      <c r="L62" s="21"/>
    </row>
    <row r="63" spans="1:20" x14ac:dyDescent="0.25">
      <c r="A63" s="69"/>
      <c r="B63" s="22" t="s">
        <v>24</v>
      </c>
      <c r="C63" s="22"/>
      <c r="D63" s="22"/>
      <c r="E63" s="22"/>
      <c r="F63" s="22"/>
      <c r="G63" s="22"/>
      <c r="H63" s="22"/>
      <c r="I63" s="31" t="b">
        <f>IF(I61=7,I59*N59,IF(I61=5,I59*M59,IF(I61=8,I59*O59,IF(I61=10,I59*P59,IF(I61=12,I59*Q59,FALSE)))))</f>
        <v>0</v>
      </c>
      <c r="J63" s="28" t="s">
        <v>3</v>
      </c>
      <c r="K63" s="72"/>
      <c r="L63" s="21"/>
    </row>
    <row r="64" spans="1:20" ht="4.1500000000000004" customHeight="1" x14ac:dyDescent="0.25">
      <c r="A64" s="69"/>
      <c r="B64" s="22"/>
      <c r="C64" s="22"/>
      <c r="D64" s="22"/>
      <c r="E64" s="22"/>
      <c r="F64" s="22"/>
      <c r="G64" s="22"/>
      <c r="H64" s="22"/>
      <c r="I64" s="26"/>
      <c r="J64" s="28"/>
      <c r="K64" s="72"/>
      <c r="L64" s="21"/>
    </row>
    <row r="65" spans="1:17" x14ac:dyDescent="0.25">
      <c r="A65" s="69"/>
      <c r="B65" s="22" t="s">
        <v>147</v>
      </c>
      <c r="C65" s="22"/>
      <c r="D65" s="22"/>
      <c r="E65" s="22"/>
      <c r="F65" s="22"/>
      <c r="G65" s="22"/>
      <c r="H65" s="22"/>
      <c r="I65" s="32" t="e">
        <f>I63/I57</f>
        <v>#DIV/0!</v>
      </c>
      <c r="J65" s="28" t="s">
        <v>6</v>
      </c>
      <c r="K65" s="72"/>
      <c r="L65" s="21"/>
    </row>
    <row r="66" spans="1:17" ht="4.1500000000000004" customHeight="1" x14ac:dyDescent="0.25">
      <c r="A66" s="69"/>
      <c r="B66" s="22"/>
      <c r="C66" s="22"/>
      <c r="D66" s="22"/>
      <c r="E66" s="22"/>
      <c r="F66" s="22"/>
      <c r="G66" s="22"/>
      <c r="H66" s="22"/>
      <c r="I66" s="26"/>
      <c r="J66" s="28"/>
      <c r="K66" s="72"/>
      <c r="L66" s="21"/>
    </row>
    <row r="67" spans="1:17" x14ac:dyDescent="0.25">
      <c r="A67" s="69"/>
      <c r="B67" s="22" t="s">
        <v>148</v>
      </c>
      <c r="C67" s="22"/>
      <c r="D67" s="22"/>
      <c r="E67" s="22"/>
      <c r="F67" s="22"/>
      <c r="G67" s="22"/>
      <c r="H67" s="22"/>
      <c r="I67" s="30"/>
      <c r="J67" s="28" t="s">
        <v>6</v>
      </c>
      <c r="K67" s="72"/>
      <c r="L67" s="21"/>
    </row>
    <row r="68" spans="1:17" ht="4.1500000000000004" customHeight="1" x14ac:dyDescent="0.25">
      <c r="A68" s="69"/>
      <c r="B68" s="22"/>
      <c r="C68" s="22"/>
      <c r="D68" s="22"/>
      <c r="E68" s="22"/>
      <c r="F68" s="22"/>
      <c r="G68" s="22"/>
      <c r="H68" s="22"/>
      <c r="I68" s="20"/>
      <c r="J68" s="28"/>
      <c r="K68" s="72"/>
      <c r="L68" s="21"/>
    </row>
    <row r="69" spans="1:17" ht="18" x14ac:dyDescent="0.25">
      <c r="A69" s="73"/>
      <c r="B69" s="74"/>
      <c r="C69" s="74"/>
      <c r="D69" s="82"/>
      <c r="E69" s="76"/>
      <c r="F69" s="485" t="s">
        <v>29</v>
      </c>
      <c r="G69" s="486"/>
      <c r="H69" s="486"/>
      <c r="I69" s="63">
        <f>IF(I57=0,0,I65+I67)</f>
        <v>0</v>
      </c>
      <c r="J69" s="64" t="s">
        <v>6</v>
      </c>
      <c r="K69" s="65"/>
      <c r="L69" s="21"/>
    </row>
    <row r="70" spans="1:17" ht="3" customHeight="1" x14ac:dyDescent="0.25">
      <c r="A70" s="22"/>
      <c r="B70" s="22"/>
      <c r="C70" s="22"/>
      <c r="D70" s="22"/>
      <c r="E70" s="22"/>
      <c r="F70" s="22"/>
      <c r="G70" s="22"/>
      <c r="H70" s="22"/>
      <c r="I70" s="19"/>
      <c r="J70" s="22"/>
      <c r="K70" s="22"/>
      <c r="L70" s="21"/>
    </row>
    <row r="71" spans="1:17" ht="7.9" customHeight="1" x14ac:dyDescent="0.25">
      <c r="A71" s="22"/>
      <c r="B71" s="22"/>
      <c r="C71" s="22"/>
      <c r="D71" s="22"/>
      <c r="E71" s="22"/>
      <c r="F71" s="22"/>
      <c r="G71" s="22"/>
      <c r="H71" s="22"/>
      <c r="I71" s="19"/>
      <c r="J71" s="22"/>
      <c r="K71" s="22"/>
      <c r="L71" s="21"/>
    </row>
    <row r="72" spans="1:17" ht="21" customHeight="1" x14ac:dyDescent="0.25">
      <c r="A72" s="490" t="s">
        <v>127</v>
      </c>
      <c r="B72" s="491"/>
      <c r="C72" s="491"/>
      <c r="D72" s="492"/>
      <c r="E72" s="66" t="s">
        <v>15</v>
      </c>
      <c r="F72" s="494"/>
      <c r="G72" s="494"/>
      <c r="H72" s="494"/>
      <c r="I72" s="494"/>
      <c r="J72" s="67"/>
      <c r="K72" s="68"/>
      <c r="L72" s="21"/>
      <c r="M72">
        <v>5</v>
      </c>
      <c r="N72">
        <v>7</v>
      </c>
      <c r="O72">
        <v>8</v>
      </c>
      <c r="P72">
        <v>10</v>
      </c>
      <c r="Q72">
        <v>12</v>
      </c>
    </row>
    <row r="73" spans="1:17" ht="4.3499999999999996" customHeight="1" x14ac:dyDescent="0.25">
      <c r="A73" s="69"/>
      <c r="B73" s="22"/>
      <c r="C73" s="22"/>
      <c r="D73" s="22"/>
      <c r="E73" s="22"/>
      <c r="F73" s="22"/>
      <c r="G73" s="22"/>
      <c r="H73" s="22"/>
      <c r="I73" s="22"/>
      <c r="J73" s="20"/>
      <c r="K73" s="70"/>
      <c r="L73" s="21"/>
    </row>
    <row r="74" spans="1:17" ht="14.45" customHeight="1" x14ac:dyDescent="0.25">
      <c r="A74" s="69"/>
      <c r="B74" s="22" t="s">
        <v>22</v>
      </c>
      <c r="C74" s="22"/>
      <c r="D74" s="22"/>
      <c r="E74" s="22"/>
      <c r="F74" s="22"/>
      <c r="G74" s="22"/>
      <c r="H74" s="22"/>
      <c r="I74" s="30"/>
      <c r="J74" s="28" t="s">
        <v>146</v>
      </c>
      <c r="K74" s="71"/>
      <c r="L74" s="21"/>
      <c r="M74" s="9">
        <v>0.2</v>
      </c>
      <c r="N74" s="9">
        <v>0.15</v>
      </c>
      <c r="O74" s="9">
        <v>0.15</v>
      </c>
      <c r="P74" s="9">
        <v>0.12</v>
      </c>
      <c r="Q74" s="10">
        <v>0.1</v>
      </c>
    </row>
    <row r="75" spans="1:17" ht="4.1500000000000004" customHeight="1" x14ac:dyDescent="0.25">
      <c r="A75" s="69"/>
      <c r="B75" s="22"/>
      <c r="C75" s="22"/>
      <c r="D75" s="22"/>
      <c r="E75" s="22"/>
      <c r="F75" s="22"/>
      <c r="G75" s="22"/>
      <c r="H75" s="22"/>
      <c r="I75" s="26"/>
      <c r="J75" s="28"/>
      <c r="K75" s="71"/>
      <c r="L75" s="21"/>
    </row>
    <row r="76" spans="1:17" ht="14.45" customHeight="1" x14ac:dyDescent="0.25">
      <c r="A76" s="69"/>
      <c r="B76" s="22" t="s">
        <v>27</v>
      </c>
      <c r="C76" s="22"/>
      <c r="D76" s="22"/>
      <c r="E76" s="22"/>
      <c r="F76" s="22"/>
      <c r="G76" s="22"/>
      <c r="H76" s="22"/>
      <c r="I76" s="30"/>
      <c r="J76" s="28" t="s">
        <v>12</v>
      </c>
      <c r="K76" s="71"/>
      <c r="L76" s="21"/>
      <c r="M76" s="187">
        <f t="shared" ref="M76:Q76" si="0">M59</f>
        <v>0.16435680000000003</v>
      </c>
      <c r="N76" s="187">
        <f t="shared" si="0"/>
        <v>0.12594319354910713</v>
      </c>
      <c r="O76" s="187">
        <f t="shared" si="0"/>
        <v>0.11818900020214844</v>
      </c>
      <c r="P76" s="187">
        <f t="shared" si="0"/>
        <v>9.9199869865413071E-2</v>
      </c>
      <c r="Q76" s="187">
        <f t="shared" si="0"/>
        <v>8.6716554077216679E-2</v>
      </c>
    </row>
    <row r="77" spans="1:17" ht="4.1500000000000004" customHeight="1" x14ac:dyDescent="0.25">
      <c r="A77" s="69"/>
      <c r="B77" s="22"/>
      <c r="C77" s="22"/>
      <c r="D77" s="22"/>
      <c r="E77" s="22"/>
      <c r="F77" s="22"/>
      <c r="G77" s="22"/>
      <c r="H77" s="22"/>
      <c r="I77" s="26"/>
      <c r="J77" s="28"/>
      <c r="K77" s="71"/>
      <c r="L77" s="23"/>
    </row>
    <row r="78" spans="1:17" ht="14.45" customHeight="1" x14ac:dyDescent="0.25">
      <c r="A78" s="69"/>
      <c r="B78" s="22" t="s">
        <v>35</v>
      </c>
      <c r="C78" s="22"/>
      <c r="D78" s="22"/>
      <c r="E78" s="22"/>
      <c r="F78" s="22"/>
      <c r="G78" s="22"/>
      <c r="H78" s="22"/>
      <c r="I78" s="30"/>
      <c r="J78" s="28" t="s">
        <v>4</v>
      </c>
      <c r="K78" s="71"/>
      <c r="L78" s="21"/>
    </row>
    <row r="79" spans="1:17" ht="4.1500000000000004" customHeight="1" x14ac:dyDescent="0.25">
      <c r="A79" s="69"/>
      <c r="B79" s="22"/>
      <c r="C79" s="22"/>
      <c r="D79" s="22"/>
      <c r="E79" s="22"/>
      <c r="F79" s="22"/>
      <c r="G79" s="22"/>
      <c r="H79" s="22"/>
      <c r="I79" s="26"/>
      <c r="J79" s="29"/>
      <c r="K79" s="72"/>
      <c r="L79" s="21"/>
    </row>
    <row r="80" spans="1:17" ht="14.45" customHeight="1" x14ac:dyDescent="0.25">
      <c r="A80" s="69"/>
      <c r="B80" s="22" t="s">
        <v>36</v>
      </c>
      <c r="C80" s="22"/>
      <c r="D80" s="22"/>
      <c r="E80" s="22"/>
      <c r="F80" s="22"/>
      <c r="G80" s="22"/>
      <c r="H80" s="22"/>
      <c r="I80" s="31" t="b">
        <f>IF(I78=7,I76*N76,IF(I78=5,I76*M76,IF(I78=8,I76*O76,IF(I78=10,I76*P76,IF(I78=12,I76*Q76,FALSE)))))</f>
        <v>0</v>
      </c>
      <c r="J80" s="28" t="s">
        <v>3</v>
      </c>
      <c r="K80" s="72"/>
      <c r="L80" s="21"/>
    </row>
    <row r="81" spans="1:17" ht="4.1500000000000004" customHeight="1" x14ac:dyDescent="0.25">
      <c r="A81" s="69"/>
      <c r="B81" s="22"/>
      <c r="C81" s="22"/>
      <c r="D81" s="22"/>
      <c r="E81" s="22"/>
      <c r="F81" s="22"/>
      <c r="G81" s="22"/>
      <c r="H81" s="22"/>
      <c r="I81" s="26"/>
      <c r="J81" s="28"/>
      <c r="K81" s="72"/>
      <c r="L81" s="21"/>
    </row>
    <row r="82" spans="1:17" ht="14.45" customHeight="1" x14ac:dyDescent="0.25">
      <c r="A82" s="69"/>
      <c r="B82" s="22" t="s">
        <v>42</v>
      </c>
      <c r="C82" s="22"/>
      <c r="D82" s="22"/>
      <c r="E82" s="22"/>
      <c r="F82" s="22"/>
      <c r="G82" s="22"/>
      <c r="H82" s="22"/>
      <c r="I82" s="32" t="e">
        <f>I80/I74</f>
        <v>#DIV/0!</v>
      </c>
      <c r="J82" s="28" t="s">
        <v>6</v>
      </c>
      <c r="K82" s="72"/>
      <c r="L82" s="21"/>
    </row>
    <row r="83" spans="1:17" ht="4.1500000000000004" customHeight="1" x14ac:dyDescent="0.25">
      <c r="A83" s="69"/>
      <c r="B83" s="22"/>
      <c r="C83" s="22"/>
      <c r="D83" s="22"/>
      <c r="E83" s="22"/>
      <c r="F83" s="22"/>
      <c r="G83" s="22"/>
      <c r="H83" s="22"/>
      <c r="I83" s="26"/>
      <c r="J83" s="28"/>
      <c r="K83" s="72"/>
      <c r="L83" s="21"/>
    </row>
    <row r="84" spans="1:17" ht="14.45" customHeight="1" x14ac:dyDescent="0.25">
      <c r="A84" s="69"/>
      <c r="B84" s="22" t="s">
        <v>26</v>
      </c>
      <c r="C84" s="22"/>
      <c r="D84" s="22"/>
      <c r="E84" s="22"/>
      <c r="F84" s="22"/>
      <c r="G84" s="22"/>
      <c r="H84" s="22"/>
      <c r="I84" s="30"/>
      <c r="J84" s="28" t="s">
        <v>6</v>
      </c>
      <c r="K84" s="72"/>
      <c r="L84" s="21"/>
    </row>
    <row r="85" spans="1:17" ht="4.1500000000000004" customHeight="1" x14ac:dyDescent="0.25">
      <c r="A85" s="69"/>
      <c r="B85" s="22"/>
      <c r="C85" s="22"/>
      <c r="D85" s="22"/>
      <c r="E85" s="22"/>
      <c r="F85" s="22"/>
      <c r="G85" s="22"/>
      <c r="H85" s="22"/>
      <c r="I85" s="20"/>
      <c r="J85" s="28"/>
      <c r="K85" s="72"/>
      <c r="L85" s="21"/>
    </row>
    <row r="86" spans="1:17" ht="18.600000000000001" customHeight="1" x14ac:dyDescent="0.25">
      <c r="A86" s="73"/>
      <c r="B86" s="74"/>
      <c r="C86" s="74"/>
      <c r="D86" s="76"/>
      <c r="E86" s="76"/>
      <c r="F86" s="485" t="s">
        <v>29</v>
      </c>
      <c r="G86" s="486"/>
      <c r="H86" s="486"/>
      <c r="I86" s="63">
        <f>IF(I74=0,0,I82+I84)</f>
        <v>0</v>
      </c>
      <c r="J86" s="64" t="s">
        <v>6</v>
      </c>
      <c r="K86" s="65"/>
      <c r="L86" s="21"/>
    </row>
    <row r="87" spans="1:17" ht="14.45" customHeight="1" x14ac:dyDescent="0.25">
      <c r="A87" s="22"/>
      <c r="B87" s="22"/>
      <c r="C87" s="22"/>
      <c r="D87" s="22"/>
      <c r="E87" s="22"/>
      <c r="F87" s="22"/>
      <c r="G87" s="22"/>
      <c r="H87" s="22"/>
      <c r="I87" s="19"/>
      <c r="J87" s="22"/>
      <c r="K87" s="22"/>
      <c r="L87" s="21"/>
    </row>
    <row r="88" spans="1:17" ht="18.600000000000001" customHeight="1" x14ac:dyDescent="0.25">
      <c r="A88" s="501" t="s">
        <v>128</v>
      </c>
      <c r="B88" s="501"/>
      <c r="C88" s="501"/>
      <c r="D88" s="501"/>
      <c r="E88" s="66" t="s">
        <v>15</v>
      </c>
      <c r="F88" s="494"/>
      <c r="G88" s="494"/>
      <c r="H88" s="494"/>
      <c r="I88" s="494"/>
      <c r="J88" s="67"/>
      <c r="K88" s="68"/>
      <c r="L88" s="21"/>
    </row>
    <row r="89" spans="1:17" ht="4.3499999999999996" customHeight="1" x14ac:dyDescent="0.25">
      <c r="A89" s="69"/>
      <c r="B89" s="22"/>
      <c r="C89" s="22"/>
      <c r="D89" s="22"/>
      <c r="E89" s="22"/>
      <c r="F89" s="22"/>
      <c r="G89" s="22"/>
      <c r="H89" s="22"/>
      <c r="I89" s="22"/>
      <c r="J89" s="20"/>
      <c r="K89" s="70"/>
      <c r="L89" s="21"/>
    </row>
    <row r="90" spans="1:17" ht="14.45" customHeight="1" x14ac:dyDescent="0.25">
      <c r="A90" s="69"/>
      <c r="B90" s="22" t="s">
        <v>22</v>
      </c>
      <c r="C90" s="22"/>
      <c r="D90" s="22"/>
      <c r="E90" s="22"/>
      <c r="F90" s="22"/>
      <c r="G90" s="22"/>
      <c r="H90" s="22"/>
      <c r="I90" s="30"/>
      <c r="J90" s="28" t="s">
        <v>146</v>
      </c>
      <c r="K90" s="71"/>
      <c r="L90" s="21"/>
    </row>
    <row r="91" spans="1:17" ht="4.1500000000000004" customHeight="1" x14ac:dyDescent="0.25">
      <c r="A91" s="69"/>
      <c r="B91" s="22"/>
      <c r="C91" s="22"/>
      <c r="D91" s="22"/>
      <c r="E91" s="22"/>
      <c r="F91" s="22"/>
      <c r="G91" s="22"/>
      <c r="H91" s="22"/>
      <c r="I91" s="26"/>
      <c r="J91" s="28"/>
      <c r="K91" s="71"/>
      <c r="L91" s="21"/>
    </row>
    <row r="92" spans="1:17" ht="14.45" customHeight="1" x14ac:dyDescent="0.25">
      <c r="A92" s="69"/>
      <c r="B92" s="22" t="s">
        <v>27</v>
      </c>
      <c r="C92" s="22"/>
      <c r="D92" s="22"/>
      <c r="E92" s="22"/>
      <c r="F92" s="22"/>
      <c r="G92" s="22"/>
      <c r="H92" s="22"/>
      <c r="I92" s="30"/>
      <c r="J92" s="28" t="s">
        <v>12</v>
      </c>
      <c r="K92" s="71"/>
      <c r="L92" s="21"/>
      <c r="M92" s="187">
        <f t="shared" ref="M92:Q92" si="1">M59</f>
        <v>0.16435680000000003</v>
      </c>
      <c r="N92" s="187">
        <f t="shared" si="1"/>
        <v>0.12594319354910713</v>
      </c>
      <c r="O92" s="187">
        <f t="shared" si="1"/>
        <v>0.11818900020214844</v>
      </c>
      <c r="P92" s="187">
        <f t="shared" si="1"/>
        <v>9.9199869865413071E-2</v>
      </c>
      <c r="Q92" s="187">
        <f t="shared" si="1"/>
        <v>8.6716554077216679E-2</v>
      </c>
    </row>
    <row r="93" spans="1:17" ht="4.1500000000000004" customHeight="1" x14ac:dyDescent="0.25">
      <c r="A93" s="69"/>
      <c r="B93" s="22"/>
      <c r="C93" s="22"/>
      <c r="D93" s="22"/>
      <c r="E93" s="22"/>
      <c r="F93" s="22"/>
      <c r="G93" s="22"/>
      <c r="H93" s="22"/>
      <c r="I93" s="26"/>
      <c r="J93" s="28"/>
      <c r="K93" s="71"/>
      <c r="L93" s="21"/>
    </row>
    <row r="94" spans="1:17" ht="14.45" customHeight="1" x14ac:dyDescent="0.25">
      <c r="A94" s="69"/>
      <c r="B94" s="22" t="s">
        <v>37</v>
      </c>
      <c r="C94" s="22"/>
      <c r="D94" s="22"/>
      <c r="E94" s="22"/>
      <c r="F94" s="22"/>
      <c r="G94" s="22"/>
      <c r="H94" s="22"/>
      <c r="I94" s="30"/>
      <c r="J94" s="28" t="s">
        <v>4</v>
      </c>
      <c r="K94" s="71"/>
      <c r="L94" s="21"/>
    </row>
    <row r="95" spans="1:17" ht="4.1500000000000004" customHeight="1" x14ac:dyDescent="0.25">
      <c r="A95" s="69"/>
      <c r="B95" s="22"/>
      <c r="C95" s="22"/>
      <c r="D95" s="22"/>
      <c r="E95" s="22"/>
      <c r="F95" s="22"/>
      <c r="G95" s="22"/>
      <c r="H95" s="22"/>
      <c r="I95" s="26"/>
      <c r="J95" s="29"/>
      <c r="K95" s="72"/>
      <c r="L95" s="21"/>
    </row>
    <row r="96" spans="1:17" ht="14.45" customHeight="1" x14ac:dyDescent="0.25">
      <c r="A96" s="69"/>
      <c r="B96" s="22" t="s">
        <v>38</v>
      </c>
      <c r="C96" s="22"/>
      <c r="D96" s="22"/>
      <c r="E96" s="22"/>
      <c r="F96" s="22"/>
      <c r="G96" s="22"/>
      <c r="H96" s="22"/>
      <c r="I96" s="31" t="b">
        <f>IF(I94=7,I92*N92,IF(I94=5,I92*M92,IF(I94=8,I92*O92,IF(I94=10,I92*P92,IF(I94=12,I92*Q92,FALSE)))))</f>
        <v>0</v>
      </c>
      <c r="J96" s="28" t="s">
        <v>3</v>
      </c>
      <c r="K96" s="72"/>
      <c r="L96" s="21"/>
    </row>
    <row r="97" spans="1:12" ht="4.1500000000000004" customHeight="1" x14ac:dyDescent="0.25">
      <c r="A97" s="69"/>
      <c r="B97" s="22"/>
      <c r="C97" s="22"/>
      <c r="D97" s="22"/>
      <c r="E97" s="22"/>
      <c r="F97" s="22"/>
      <c r="G97" s="22"/>
      <c r="H97" s="22"/>
      <c r="I97" s="26"/>
      <c r="J97" s="28"/>
      <c r="K97" s="72"/>
      <c r="L97" s="21"/>
    </row>
    <row r="98" spans="1:12" ht="14.45" customHeight="1" x14ac:dyDescent="0.25">
      <c r="A98" s="69"/>
      <c r="B98" s="22" t="s">
        <v>42</v>
      </c>
      <c r="C98" s="22"/>
      <c r="D98" s="22"/>
      <c r="E98" s="22"/>
      <c r="F98" s="22"/>
      <c r="G98" s="22"/>
      <c r="H98" s="22"/>
      <c r="I98" s="32" t="e">
        <f>I96/I90</f>
        <v>#DIV/0!</v>
      </c>
      <c r="J98" s="28" t="s">
        <v>6</v>
      </c>
      <c r="K98" s="72"/>
      <c r="L98" s="21"/>
    </row>
    <row r="99" spans="1:12" ht="4.1500000000000004" customHeight="1" x14ac:dyDescent="0.25">
      <c r="A99" s="69"/>
      <c r="B99" s="22"/>
      <c r="C99" s="22"/>
      <c r="D99" s="22"/>
      <c r="E99" s="22"/>
      <c r="F99" s="22"/>
      <c r="G99" s="22"/>
      <c r="H99" s="22"/>
      <c r="I99" s="26"/>
      <c r="J99" s="28"/>
      <c r="K99" s="72"/>
      <c r="L99" s="21"/>
    </row>
    <row r="100" spans="1:12" ht="14.45" customHeight="1" x14ac:dyDescent="0.25">
      <c r="A100" s="69"/>
      <c r="B100" s="22" t="s">
        <v>26</v>
      </c>
      <c r="C100" s="22"/>
      <c r="D100" s="22"/>
      <c r="E100" s="22"/>
      <c r="F100" s="22"/>
      <c r="G100" s="22"/>
      <c r="H100" s="22"/>
      <c r="I100" s="30"/>
      <c r="J100" s="28" t="s">
        <v>6</v>
      </c>
      <c r="K100" s="72"/>
      <c r="L100" s="21"/>
    </row>
    <row r="101" spans="1:12" ht="4.1500000000000004" customHeight="1" x14ac:dyDescent="0.25">
      <c r="A101" s="69"/>
      <c r="B101" s="22"/>
      <c r="C101" s="22"/>
      <c r="D101" s="22"/>
      <c r="E101" s="22"/>
      <c r="F101" s="22"/>
      <c r="G101" s="22"/>
      <c r="H101" s="22"/>
      <c r="I101" s="20"/>
      <c r="J101" s="28"/>
      <c r="K101" s="72"/>
      <c r="L101" s="21"/>
    </row>
    <row r="102" spans="1:12" ht="21" customHeight="1" x14ac:dyDescent="0.25">
      <c r="A102" s="73"/>
      <c r="B102" s="74"/>
      <c r="C102" s="74"/>
      <c r="D102" s="75"/>
      <c r="E102" s="76"/>
      <c r="F102" s="485" t="s">
        <v>29</v>
      </c>
      <c r="G102" s="486"/>
      <c r="H102" s="486"/>
      <c r="I102" s="63">
        <f>IF(I90=0,0,I98+I100)</f>
        <v>0</v>
      </c>
      <c r="J102" s="64" t="s">
        <v>6</v>
      </c>
      <c r="K102" s="65"/>
      <c r="L102" s="21"/>
    </row>
    <row r="103" spans="1:12" ht="7.9" customHeight="1" x14ac:dyDescent="0.25">
      <c r="A103" s="22"/>
      <c r="B103" s="22"/>
      <c r="C103" s="22"/>
      <c r="D103" s="22"/>
      <c r="E103" s="22"/>
      <c r="F103" s="22"/>
      <c r="G103" s="22"/>
      <c r="H103" s="22"/>
      <c r="I103" s="19"/>
      <c r="J103" s="22"/>
      <c r="K103" s="22"/>
      <c r="L103" s="33"/>
    </row>
    <row r="104" spans="1:12" ht="24.6" customHeight="1" x14ac:dyDescent="0.5">
      <c r="A104" s="488" t="s">
        <v>129</v>
      </c>
      <c r="B104" s="488"/>
      <c r="C104" s="488"/>
      <c r="D104" s="488"/>
      <c r="E104" s="488"/>
      <c r="F104" s="488"/>
      <c r="G104" s="488"/>
      <c r="H104" s="488"/>
      <c r="I104" s="488"/>
      <c r="J104" s="22"/>
      <c r="K104" s="22"/>
      <c r="L104" s="21"/>
    </row>
    <row r="105" spans="1:12" ht="9.6" customHeight="1" x14ac:dyDescent="0.25">
      <c r="A105" s="22"/>
      <c r="B105" s="22"/>
      <c r="C105" s="22"/>
      <c r="D105" s="22"/>
      <c r="E105" s="22"/>
      <c r="F105" s="22"/>
      <c r="G105" s="22"/>
      <c r="H105" s="22"/>
      <c r="I105" s="19"/>
      <c r="J105" s="22"/>
      <c r="K105" s="22"/>
      <c r="L105" s="33"/>
    </row>
    <row r="106" spans="1:12" ht="16.149999999999999" customHeight="1" x14ac:dyDescent="0.25">
      <c r="A106" s="498"/>
      <c r="B106" s="498"/>
      <c r="C106" s="498"/>
      <c r="E106" s="499" t="s">
        <v>39</v>
      </c>
      <c r="F106" s="499"/>
      <c r="G106" s="499"/>
      <c r="H106" s="499"/>
      <c r="I106" s="101">
        <f>I112*0.21*0.4</f>
        <v>0</v>
      </c>
      <c r="J106" s="28" t="s">
        <v>149</v>
      </c>
      <c r="K106" s="34"/>
      <c r="L106" s="21"/>
    </row>
    <row r="107" spans="1:12" ht="4.1500000000000004" customHeight="1" x14ac:dyDescent="0.25">
      <c r="A107" s="498"/>
      <c r="B107" s="498"/>
      <c r="C107" s="498"/>
      <c r="D107" s="35"/>
      <c r="E107" s="35"/>
      <c r="F107" s="35"/>
      <c r="G107" s="35"/>
      <c r="H107" s="35"/>
      <c r="I107" s="36"/>
      <c r="J107" s="34"/>
      <c r="K107" s="34"/>
      <c r="L107" s="21"/>
    </row>
    <row r="108" spans="1:12" ht="16.149999999999999" customHeight="1" x14ac:dyDescent="0.25">
      <c r="A108" s="498"/>
      <c r="B108" s="498"/>
      <c r="C108" s="498"/>
      <c r="D108" s="13"/>
      <c r="E108" s="500" t="s">
        <v>328</v>
      </c>
      <c r="F108" s="500"/>
      <c r="G108" s="500"/>
      <c r="H108" s="500"/>
      <c r="I108" s="48"/>
      <c r="J108" s="28" t="s">
        <v>6</v>
      </c>
      <c r="K108" s="34"/>
      <c r="L108" s="21"/>
    </row>
    <row r="109" spans="1:12" ht="4.1500000000000004" customHeight="1" x14ac:dyDescent="0.25">
      <c r="A109" s="498"/>
      <c r="B109" s="498"/>
      <c r="C109" s="498"/>
      <c r="D109" s="35"/>
      <c r="E109" s="35"/>
      <c r="F109" s="35"/>
      <c r="G109" s="35"/>
      <c r="H109" s="35"/>
      <c r="I109" s="34"/>
      <c r="J109" s="34"/>
      <c r="K109" s="34"/>
      <c r="L109" s="21"/>
    </row>
    <row r="110" spans="1:12" ht="16.149999999999999" customHeight="1" x14ac:dyDescent="0.25">
      <c r="A110" s="498"/>
      <c r="B110" s="498"/>
      <c r="C110" s="498"/>
      <c r="D110" s="13"/>
      <c r="E110" s="499" t="s">
        <v>40</v>
      </c>
      <c r="F110" s="499"/>
      <c r="G110" s="499"/>
      <c r="H110" s="499"/>
      <c r="I110" s="48"/>
      <c r="J110" s="28" t="s">
        <v>6</v>
      </c>
      <c r="K110" s="34"/>
      <c r="L110" s="21"/>
    </row>
    <row r="111" spans="1:12" ht="4.1500000000000004" customHeight="1" x14ac:dyDescent="0.25">
      <c r="A111" s="498"/>
      <c r="B111" s="498"/>
      <c r="C111" s="498"/>
      <c r="D111" s="6"/>
      <c r="E111" s="6"/>
      <c r="F111" s="6"/>
      <c r="G111" s="6"/>
      <c r="H111" s="6"/>
      <c r="I111" s="34"/>
      <c r="J111" s="34"/>
      <c r="K111" s="34"/>
      <c r="L111" s="21"/>
    </row>
    <row r="112" spans="1:12" ht="16.149999999999999" customHeight="1" x14ac:dyDescent="0.25">
      <c r="A112" s="498"/>
      <c r="B112" s="498"/>
      <c r="C112" s="498"/>
      <c r="D112" s="34"/>
      <c r="E112" s="499" t="s">
        <v>150</v>
      </c>
      <c r="F112" s="499"/>
      <c r="G112" s="499"/>
      <c r="H112" s="499"/>
      <c r="I112" s="48"/>
      <c r="J112" s="28" t="s">
        <v>63</v>
      </c>
      <c r="K112" s="34"/>
      <c r="L112" s="21"/>
    </row>
    <row r="113" spans="1:12" ht="15" customHeight="1" x14ac:dyDescent="0.25">
      <c r="A113" s="25"/>
      <c r="B113" s="25"/>
      <c r="C113" s="25"/>
      <c r="D113" s="25"/>
      <c r="E113" s="25"/>
      <c r="F113" s="25"/>
      <c r="G113" s="25"/>
      <c r="H113" s="25"/>
      <c r="I113" s="25"/>
      <c r="J113" s="25"/>
      <c r="K113" s="25"/>
      <c r="L113" s="33"/>
    </row>
    <row r="114" spans="1:12" ht="14.45" customHeight="1" x14ac:dyDescent="0.25">
      <c r="A114" s="6"/>
      <c r="B114" s="37"/>
      <c r="C114" s="6"/>
      <c r="D114" s="98" t="s">
        <v>175</v>
      </c>
      <c r="E114" s="57" t="s">
        <v>1</v>
      </c>
      <c r="F114" s="57" t="s">
        <v>10</v>
      </c>
      <c r="G114" s="57" t="s">
        <v>0</v>
      </c>
      <c r="H114" s="483" t="s">
        <v>14</v>
      </c>
      <c r="I114" s="483"/>
      <c r="J114" s="483"/>
      <c r="K114" s="483"/>
      <c r="L114" s="21"/>
    </row>
    <row r="115" spans="1:12" ht="14.45" customHeight="1" x14ac:dyDescent="0.25">
      <c r="A115" s="6"/>
      <c r="B115" s="37"/>
      <c r="C115" s="6"/>
      <c r="D115" s="484" t="s">
        <v>5</v>
      </c>
      <c r="E115" s="484"/>
      <c r="F115" s="484"/>
      <c r="G115" s="484"/>
      <c r="H115" s="483"/>
      <c r="I115" s="483"/>
      <c r="J115" s="483"/>
      <c r="K115" s="483"/>
      <c r="L115" s="21"/>
    </row>
    <row r="116" spans="1:12" ht="16.149999999999999" customHeight="1" x14ac:dyDescent="0.25">
      <c r="A116" s="6"/>
      <c r="B116" s="38"/>
      <c r="C116" s="6"/>
      <c r="D116" s="91">
        <f>I69</f>
        <v>0</v>
      </c>
      <c r="E116" s="58">
        <f>I108</f>
        <v>0</v>
      </c>
      <c r="F116" s="59">
        <f>I110</f>
        <v>0</v>
      </c>
      <c r="G116" s="59">
        <f>I106*I53</f>
        <v>0</v>
      </c>
      <c r="H116" s="495">
        <f>D116+E116+F116+G116</f>
        <v>0</v>
      </c>
      <c r="I116" s="495"/>
      <c r="J116" s="496" t="s">
        <v>6</v>
      </c>
      <c r="K116" s="496"/>
      <c r="L116" s="21"/>
    </row>
    <row r="117" spans="1:12" ht="4.1500000000000004" customHeight="1" x14ac:dyDescent="0.25">
      <c r="A117" s="22"/>
      <c r="B117" s="22"/>
      <c r="C117" s="22"/>
      <c r="D117" s="22"/>
      <c r="E117" s="22"/>
      <c r="F117" s="22"/>
      <c r="G117" s="22"/>
      <c r="H117" s="22"/>
      <c r="I117" s="22"/>
      <c r="J117" s="22"/>
      <c r="K117" s="22"/>
      <c r="L117" s="33"/>
    </row>
    <row r="118" spans="1:12" ht="16.149999999999999" customHeight="1" x14ac:dyDescent="0.25">
      <c r="A118" s="22"/>
      <c r="B118" s="43" t="s">
        <v>44</v>
      </c>
      <c r="C118" s="99">
        <f>F72</f>
        <v>0</v>
      </c>
      <c r="D118" s="60">
        <f>H116+I86</f>
        <v>0</v>
      </c>
      <c r="E118" s="61" t="s">
        <v>6</v>
      </c>
      <c r="F118" s="43" t="s">
        <v>44</v>
      </c>
      <c r="G118" s="497">
        <f>F88</f>
        <v>0</v>
      </c>
      <c r="H118" s="497"/>
      <c r="I118" s="62">
        <f>H116+I102</f>
        <v>0</v>
      </c>
      <c r="J118" s="61" t="s">
        <v>6</v>
      </c>
      <c r="K118" s="61"/>
      <c r="L118" s="21"/>
    </row>
    <row r="119" spans="1:12" ht="5.45" customHeight="1" x14ac:dyDescent="0.25">
      <c r="A119" s="22"/>
      <c r="B119" s="22"/>
      <c r="C119" s="22"/>
      <c r="D119" s="24"/>
      <c r="E119" s="24"/>
      <c r="F119" s="24"/>
      <c r="G119" s="24"/>
      <c r="H119" s="39"/>
      <c r="J119" s="22"/>
      <c r="K119" s="22"/>
      <c r="L119" s="21"/>
    </row>
    <row r="120" spans="1:12" ht="28.9" customHeight="1" x14ac:dyDescent="0.25">
      <c r="A120" s="22"/>
      <c r="B120" s="22"/>
      <c r="C120" s="43" t="s">
        <v>44</v>
      </c>
      <c r="D120" s="47">
        <f>F72</f>
        <v>0</v>
      </c>
      <c r="E120" s="44" t="s">
        <v>45</v>
      </c>
      <c r="F120" s="47">
        <f>F88</f>
        <v>0</v>
      </c>
      <c r="G120" s="41">
        <f>H116+I102+I86</f>
        <v>0</v>
      </c>
      <c r="H120" s="42" t="s">
        <v>6</v>
      </c>
      <c r="I120" s="40"/>
      <c r="J120" s="6"/>
      <c r="K120" s="6"/>
      <c r="L120" s="21"/>
    </row>
    <row r="121" spans="1:12" ht="4.1500000000000004" customHeight="1" x14ac:dyDescent="0.25">
      <c r="A121" s="22"/>
      <c r="B121" s="22"/>
      <c r="C121" s="22"/>
      <c r="D121" s="22"/>
      <c r="E121" s="22"/>
      <c r="F121" s="22"/>
      <c r="G121" s="22"/>
      <c r="H121" s="22"/>
      <c r="I121" s="22"/>
      <c r="J121" s="22"/>
      <c r="K121" s="22"/>
      <c r="L121" s="21"/>
    </row>
    <row r="122" spans="1:12" ht="11.45" customHeight="1" x14ac:dyDescent="0.25">
      <c r="A122" s="22"/>
      <c r="B122" s="45" t="s">
        <v>13</v>
      </c>
      <c r="C122" s="22"/>
      <c r="D122" s="22"/>
      <c r="E122" s="22"/>
      <c r="F122" s="22"/>
      <c r="G122" s="22"/>
      <c r="H122" s="22"/>
      <c r="I122" s="22"/>
      <c r="J122" s="22"/>
      <c r="K122" s="22"/>
      <c r="L122" s="21"/>
    </row>
    <row r="123" spans="1:12" ht="4.1500000000000004" customHeight="1" x14ac:dyDescent="0.25">
      <c r="A123" s="22"/>
      <c r="B123" s="22"/>
      <c r="C123" s="22"/>
      <c r="D123" s="22"/>
      <c r="E123" s="22"/>
      <c r="F123" s="22"/>
      <c r="G123" s="22"/>
      <c r="H123" s="22"/>
      <c r="I123" s="22"/>
      <c r="J123" s="22"/>
      <c r="K123" s="22"/>
      <c r="L123" s="21"/>
    </row>
    <row r="124" spans="1:12" x14ac:dyDescent="0.25">
      <c r="A124" s="22"/>
      <c r="B124" s="1"/>
      <c r="C124" s="6"/>
      <c r="D124" s="46"/>
      <c r="E124" s="22"/>
      <c r="F124" s="22"/>
      <c r="G124" s="22"/>
      <c r="H124" s="22"/>
      <c r="I124" s="22"/>
      <c r="J124" s="22"/>
      <c r="K124" s="22"/>
      <c r="L124" s="21"/>
    </row>
    <row r="125" spans="1:12" ht="49.9" customHeight="1" x14ac:dyDescent="0.25">
      <c r="A125" s="6"/>
      <c r="B125" s="6"/>
      <c r="C125" s="8"/>
      <c r="D125" s="6"/>
      <c r="E125" s="6"/>
      <c r="F125" s="6"/>
      <c r="G125" s="6"/>
      <c r="H125" s="6"/>
      <c r="I125" s="6"/>
      <c r="J125" s="6"/>
      <c r="K125" s="6"/>
    </row>
  </sheetData>
  <sheetProtection algorithmName="SHA-512" hashValue="VvzU0n8nUh1Uq5K08vtl61p6wd1SBonxRzmRUNPp2KpQMxvQXeW4DqJmzgfZUIOv/hYvVbT5Af4N4GxWBFxIQw==" saltValue="4kBdCdtYN3NWTpA2lgafdA==" spinCount="100000" sheet="1" selectLockedCells="1"/>
  <mergeCells count="83">
    <mergeCell ref="H114:K115"/>
    <mergeCell ref="D115:G115"/>
    <mergeCell ref="H116:I116"/>
    <mergeCell ref="J116:K116"/>
    <mergeCell ref="G118:H118"/>
    <mergeCell ref="F86:H86"/>
    <mergeCell ref="A88:D88"/>
    <mergeCell ref="F88:I88"/>
    <mergeCell ref="F102:H102"/>
    <mergeCell ref="A104:I104"/>
    <mergeCell ref="A106:C112"/>
    <mergeCell ref="E106:H106"/>
    <mergeCell ref="E108:H108"/>
    <mergeCell ref="E110:H110"/>
    <mergeCell ref="E112:H112"/>
    <mergeCell ref="C32:C34"/>
    <mergeCell ref="A72:D72"/>
    <mergeCell ref="F72:I72"/>
    <mergeCell ref="C44:D44"/>
    <mergeCell ref="B45:D45"/>
    <mergeCell ref="H45:J46"/>
    <mergeCell ref="B46:D46"/>
    <mergeCell ref="B47:D47"/>
    <mergeCell ref="E47:G47"/>
    <mergeCell ref="H47:J47"/>
    <mergeCell ref="H48:J48"/>
    <mergeCell ref="A49:I49"/>
    <mergeCell ref="C51:G51"/>
    <mergeCell ref="A53:G53"/>
    <mergeCell ref="F69:H69"/>
    <mergeCell ref="B43:D43"/>
    <mergeCell ref="E43:G43"/>
    <mergeCell ref="H43:J43"/>
    <mergeCell ref="C35:C37"/>
    <mergeCell ref="D35:D37"/>
    <mergeCell ref="E35:E37"/>
    <mergeCell ref="F35:F37"/>
    <mergeCell ref="G35:G37"/>
    <mergeCell ref="H35:H37"/>
    <mergeCell ref="I35:J37"/>
    <mergeCell ref="C38:K38"/>
    <mergeCell ref="B40:D40"/>
    <mergeCell ref="B41:D41"/>
    <mergeCell ref="H41:J41"/>
    <mergeCell ref="D32:D34"/>
    <mergeCell ref="E32:E34"/>
    <mergeCell ref="F32:F34"/>
    <mergeCell ref="G32:G34"/>
    <mergeCell ref="H26:H28"/>
    <mergeCell ref="H32:H34"/>
    <mergeCell ref="C29:C31"/>
    <mergeCell ref="D29:D31"/>
    <mergeCell ref="E29:E31"/>
    <mergeCell ref="C23:C25"/>
    <mergeCell ref="D23:D25"/>
    <mergeCell ref="E23:E25"/>
    <mergeCell ref="C26:C28"/>
    <mergeCell ref="D26:D28"/>
    <mergeCell ref="E26:E28"/>
    <mergeCell ref="F23:F25"/>
    <mergeCell ref="G23:G25"/>
    <mergeCell ref="H23:H25"/>
    <mergeCell ref="F29:F31"/>
    <mergeCell ref="G29:G31"/>
    <mergeCell ref="H29:H31"/>
    <mergeCell ref="F26:F28"/>
    <mergeCell ref="G26:G28"/>
    <mergeCell ref="A13:K15"/>
    <mergeCell ref="B42:D42"/>
    <mergeCell ref="H16:I16"/>
    <mergeCell ref="D2:G2"/>
    <mergeCell ref="D5:G5"/>
    <mergeCell ref="A7:I7"/>
    <mergeCell ref="J7:K7"/>
    <mergeCell ref="A9:K11"/>
    <mergeCell ref="A17:K19"/>
    <mergeCell ref="C21:C22"/>
    <mergeCell ref="D21:D22"/>
    <mergeCell ref="E21:F21"/>
    <mergeCell ref="G21:G22"/>
    <mergeCell ref="H21:H22"/>
    <mergeCell ref="I21:J22"/>
    <mergeCell ref="I23:J34"/>
  </mergeCells>
  <hyperlinks>
    <hyperlink ref="E44" r:id="rId1" xr:uid="{38CA7CED-63E5-491C-9DE1-BB6DEC37B1B3}"/>
  </hyperlinks>
  <pageMargins left="0.31496062992125984" right="0.31496062992125984" top="0.35433070866141736" bottom="0.35433070866141736" header="0.31496062992125984" footer="0.31496062992125984"/>
  <pageSetup paperSize="9" scale="85" fitToHeight="2" orientation="portrait" r:id="rId2"/>
  <rowBreaks count="1" manualBreakCount="1">
    <brk id="48" max="10"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8</vt:i4>
      </vt:variant>
      <vt:variant>
        <vt:lpstr>Plages nommées</vt:lpstr>
      </vt:variant>
      <vt:variant>
        <vt:i4>8</vt:i4>
      </vt:variant>
    </vt:vector>
  </HeadingPairs>
  <TitlesOfParts>
    <vt:vector size="16" baseType="lpstr">
      <vt:lpstr>Préambule</vt:lpstr>
      <vt:lpstr>Coef charges fixes</vt:lpstr>
      <vt:lpstr>Tracteur 60-130 ch</vt:lpstr>
      <vt:lpstr>Tracteur 130-320 ch</vt:lpstr>
      <vt:lpstr>Rouleaux destructeurs</vt:lpstr>
      <vt:lpstr>Girobroyeurs</vt:lpstr>
      <vt:lpstr>Broyeurs</vt:lpstr>
      <vt:lpstr>Broyeurs déportés</vt:lpstr>
      <vt:lpstr>Broyeurs!Zone_d_impression</vt:lpstr>
      <vt:lpstr>'Broyeurs déportés'!Zone_d_impression</vt:lpstr>
      <vt:lpstr>'Coef charges fixes'!Zone_d_impression</vt:lpstr>
      <vt:lpstr>Girobroyeurs!Zone_d_impression</vt:lpstr>
      <vt:lpstr>Préambule!Zone_d_impression</vt:lpstr>
      <vt:lpstr>'Rouleaux destructeurs'!Zone_d_impression</vt:lpstr>
      <vt:lpstr>'Tracteur 130-320 ch'!Zone_d_impression</vt:lpstr>
      <vt:lpstr>'Tracteur 60-130 ch'!Zone_d_impression</vt:lpstr>
    </vt:vector>
  </TitlesOfParts>
  <Company>CDA50</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SAVARY</dc:creator>
  <cp:lastModifiedBy>Anne-Caroline BASSE</cp:lastModifiedBy>
  <cp:lastPrinted>2022-11-07T10:42:55Z</cp:lastPrinted>
  <dcterms:created xsi:type="dcterms:W3CDTF">2017-06-21T14:13:03Z</dcterms:created>
  <dcterms:modified xsi:type="dcterms:W3CDTF">2023-11-28T07:35:08Z</dcterms:modified>
</cp:coreProperties>
</file>