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8_{92988BCB-1756-405E-8E6A-0A25637C407C}" xr6:coauthVersionLast="47" xr6:coauthVersionMax="47" xr10:uidLastSave="{00000000-0000-0000-0000-000000000000}"/>
  <bookViews>
    <workbookView xWindow="-120" yWindow="-120" windowWidth="29040" windowHeight="15840" activeTab="4" xr2:uid="{00000000-000D-0000-FFFF-FFFF00000000}"/>
  </bookViews>
  <sheets>
    <sheet name="Préambule" sheetId="33" r:id="rId1"/>
    <sheet name="Coef charges fixes" sheetId="32" r:id="rId2"/>
    <sheet name="Tracteur 60-130 ch" sheetId="34" r:id="rId3"/>
    <sheet name="Tracteur 130-320 ch" sheetId="35" r:id="rId4"/>
    <sheet name="Décompactage" sheetId="27" r:id="rId5"/>
    <sheet name="Charrue classique" sheetId="18" r:id="rId6"/>
    <sheet name="Charrue non-stop" sheetId="19" r:id="rId7"/>
    <sheet name="Charrue vari-large" sheetId="20" r:id="rId8"/>
  </sheets>
  <externalReferences>
    <externalReference r:id="rId9"/>
    <externalReference r:id="rId10"/>
    <externalReference r:id="rId11"/>
  </externalReferences>
  <definedNames>
    <definedName name="equip" localSheetId="0">#REF!</definedName>
    <definedName name="equip" localSheetId="3">#REF!</definedName>
    <definedName name="equip" localSheetId="2">#REF!</definedName>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5">'Charrue classique'!$A$1:$K$124</definedName>
    <definedName name="_xlnm.Print_Area" localSheetId="6">'Charrue non-stop'!$A$1:$K$124</definedName>
    <definedName name="_xlnm.Print_Area" localSheetId="7">'Charrue vari-large'!$A$1:$K$124</definedName>
    <definedName name="_xlnm.Print_Area" localSheetId="1">'Coef charges fixes'!$A$2:$F$81</definedName>
    <definedName name="_xlnm.Print_Area" localSheetId="4">Décompactage!$A$1:$K$124</definedName>
    <definedName name="_xlnm.Print_Area" localSheetId="0">Préambule!$A$1:$J$73</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35" l="1"/>
  <c r="C60" i="35"/>
  <c r="C59" i="35"/>
  <c r="S43" i="35"/>
  <c r="R43" i="35"/>
  <c r="J47" i="35" s="1"/>
  <c r="J49" i="35" s="1"/>
  <c r="J53" i="35" s="1"/>
  <c r="Q43" i="35"/>
  <c r="P43" i="35"/>
  <c r="O43" i="35"/>
  <c r="N43" i="35"/>
  <c r="J28" i="35"/>
  <c r="I28" i="35"/>
  <c r="H28" i="35"/>
  <c r="J27" i="35"/>
  <c r="I27" i="35"/>
  <c r="H27" i="35"/>
  <c r="J26" i="35"/>
  <c r="I26" i="35"/>
  <c r="H26" i="35"/>
  <c r="J25" i="35"/>
  <c r="I25" i="35"/>
  <c r="H25" i="35"/>
  <c r="J24" i="35"/>
  <c r="I24" i="35"/>
  <c r="H24" i="35"/>
  <c r="J23" i="35"/>
  <c r="I23" i="35"/>
  <c r="H23" i="35"/>
  <c r="J17" i="35"/>
  <c r="I17" i="35"/>
  <c r="H17" i="35"/>
  <c r="J16" i="35"/>
  <c r="I16" i="35"/>
  <c r="H16" i="35"/>
  <c r="J15" i="35"/>
  <c r="I15" i="35"/>
  <c r="H15" i="35"/>
  <c r="J14" i="35"/>
  <c r="I14" i="35"/>
  <c r="H14" i="35"/>
  <c r="C65" i="34"/>
  <c r="C64" i="34"/>
  <c r="C63" i="34"/>
  <c r="S47" i="34"/>
  <c r="R47" i="34"/>
  <c r="Q47" i="34"/>
  <c r="J51" i="34" s="1"/>
  <c r="J53" i="34" s="1"/>
  <c r="J57" i="34" s="1"/>
  <c r="P47" i="34"/>
  <c r="O47" i="34"/>
  <c r="N47" i="34"/>
  <c r="J35" i="34"/>
  <c r="I35" i="34"/>
  <c r="H35" i="34"/>
  <c r="J34" i="34"/>
  <c r="I34" i="34"/>
  <c r="H34" i="34"/>
  <c r="J33" i="34"/>
  <c r="I33" i="34"/>
  <c r="H33" i="34"/>
  <c r="J32" i="34"/>
  <c r="I32" i="34"/>
  <c r="H32" i="34"/>
  <c r="J25" i="34"/>
  <c r="I25" i="34"/>
  <c r="H25" i="34"/>
  <c r="J24" i="34"/>
  <c r="I24" i="34"/>
  <c r="H24" i="34"/>
  <c r="J23" i="34"/>
  <c r="I23" i="34"/>
  <c r="H23" i="34"/>
  <c r="J17" i="34"/>
  <c r="I17" i="34"/>
  <c r="H17" i="34"/>
  <c r="J16" i="34"/>
  <c r="I16" i="34"/>
  <c r="H16" i="34"/>
  <c r="J15" i="34"/>
  <c r="I15" i="34"/>
  <c r="H15" i="34"/>
  <c r="J14" i="34"/>
  <c r="I14" i="34"/>
  <c r="H14" i="34"/>
  <c r="J13" i="34"/>
  <c r="I13" i="34"/>
  <c r="H13" i="34"/>
  <c r="M91" i="20"/>
  <c r="N91" i="20"/>
  <c r="O91" i="20"/>
  <c r="P91" i="20"/>
  <c r="Q91" i="20"/>
  <c r="M75" i="20"/>
  <c r="N75" i="20"/>
  <c r="O75" i="20"/>
  <c r="P75" i="20"/>
  <c r="Q75" i="20"/>
  <c r="Q58" i="20"/>
  <c r="P58" i="20"/>
  <c r="O58" i="20"/>
  <c r="N58" i="20"/>
  <c r="M58" i="20"/>
  <c r="M91" i="19"/>
  <c r="N91" i="19"/>
  <c r="O91" i="19"/>
  <c r="P91" i="19"/>
  <c r="Q91" i="19"/>
  <c r="M75" i="19"/>
  <c r="N75" i="19"/>
  <c r="O75" i="19"/>
  <c r="P75" i="19"/>
  <c r="Q75" i="19"/>
  <c r="Q58" i="19"/>
  <c r="P58" i="19"/>
  <c r="O58" i="19"/>
  <c r="N58" i="19"/>
  <c r="M58" i="19"/>
  <c r="M91" i="18"/>
  <c r="N91" i="18"/>
  <c r="O91" i="18"/>
  <c r="P91" i="18"/>
  <c r="Q91" i="18"/>
  <c r="M75" i="18"/>
  <c r="N75" i="18"/>
  <c r="O75" i="18"/>
  <c r="P75" i="18"/>
  <c r="Q75" i="18"/>
  <c r="Q58" i="18"/>
  <c r="P58" i="18"/>
  <c r="O58" i="18"/>
  <c r="N58" i="18"/>
  <c r="M58" i="18"/>
  <c r="Q91" i="27"/>
  <c r="P91" i="27"/>
  <c r="O91" i="27"/>
  <c r="N91" i="27"/>
  <c r="M91" i="27"/>
  <c r="Q75" i="27"/>
  <c r="P75" i="27"/>
  <c r="O75" i="27"/>
  <c r="N75" i="27"/>
  <c r="M75" i="27"/>
  <c r="Q58" i="27"/>
  <c r="P58" i="27"/>
  <c r="O58" i="27"/>
  <c r="N58" i="27"/>
  <c r="M58" i="27"/>
  <c r="J91" i="32"/>
  <c r="J90" i="32"/>
  <c r="K90" i="32" s="1"/>
  <c r="L89" i="32"/>
  <c r="K89" i="32"/>
  <c r="N85" i="32"/>
  <c r="M72" i="32"/>
  <c r="B72" i="32"/>
  <c r="N71" i="32"/>
  <c r="M71" i="32"/>
  <c r="J71" i="32"/>
  <c r="J72" i="32" s="1"/>
  <c r="E71" i="32"/>
  <c r="D71" i="32"/>
  <c r="C71" i="32"/>
  <c r="B71" i="32"/>
  <c r="N70" i="32"/>
  <c r="M70" i="32"/>
  <c r="K70" i="32"/>
  <c r="E70" i="32"/>
  <c r="D70" i="32"/>
  <c r="C70" i="32"/>
  <c r="F66" i="32"/>
  <c r="J52" i="32"/>
  <c r="M51" i="32"/>
  <c r="J51" i="32"/>
  <c r="K51" i="32" s="1"/>
  <c r="B51" i="32"/>
  <c r="M50" i="32"/>
  <c r="K50" i="32"/>
  <c r="E50" i="32"/>
  <c r="C50" i="32"/>
  <c r="N46" i="32"/>
  <c r="F46" i="32"/>
  <c r="J31" i="32"/>
  <c r="B31" i="32"/>
  <c r="C31" i="32" s="1"/>
  <c r="D31" i="32" s="1"/>
  <c r="M30" i="32"/>
  <c r="L30" i="32"/>
  <c r="K30" i="32"/>
  <c r="F30" i="32"/>
  <c r="E30" i="32"/>
  <c r="D30" i="32"/>
  <c r="C30" i="32"/>
  <c r="N26" i="32"/>
  <c r="F26" i="32"/>
  <c r="R20" i="32"/>
  <c r="R19" i="32"/>
  <c r="R18" i="32"/>
  <c r="R17" i="32"/>
  <c r="R16" i="32"/>
  <c r="R15" i="32"/>
  <c r="R14" i="32"/>
  <c r="R13" i="32"/>
  <c r="R12" i="32"/>
  <c r="R11" i="32"/>
  <c r="R10" i="32"/>
  <c r="R9" i="32"/>
  <c r="Y8" i="32"/>
  <c r="V8" i="32"/>
  <c r="R8" i="32"/>
  <c r="Y7" i="32"/>
  <c r="X7" i="32"/>
  <c r="W7" i="32"/>
  <c r="V7" i="32"/>
  <c r="U7" i="32"/>
  <c r="T7" i="32"/>
  <c r="R7" i="32"/>
  <c r="J7" i="32"/>
  <c r="S7" i="32" s="1"/>
  <c r="B7" i="32"/>
  <c r="E7" i="32" s="1"/>
  <c r="Y6" i="32"/>
  <c r="X6" i="32"/>
  <c r="W6" i="32"/>
  <c r="V6" i="32"/>
  <c r="U6" i="32"/>
  <c r="T6" i="32"/>
  <c r="S6" i="32"/>
  <c r="R6" i="32"/>
  <c r="M6" i="32"/>
  <c r="K6" i="32"/>
  <c r="E6" i="32"/>
  <c r="C6" i="32"/>
  <c r="D6" i="32" s="1"/>
  <c r="N2" i="32"/>
  <c r="D61" i="35" l="1"/>
  <c r="I61" i="35" s="1"/>
  <c r="D60" i="35"/>
  <c r="I60" i="35" s="1"/>
  <c r="D59" i="35"/>
  <c r="I59" i="35" s="1"/>
  <c r="D64" i="34"/>
  <c r="I64" i="34" s="1"/>
  <c r="D63" i="34"/>
  <c r="I63" i="34" s="1"/>
  <c r="D65" i="34"/>
  <c r="I65" i="34" s="1"/>
  <c r="F7" i="32"/>
  <c r="J32" i="32"/>
  <c r="M31" i="32"/>
  <c r="K31" i="32"/>
  <c r="D50" i="32"/>
  <c r="N51" i="32"/>
  <c r="E72" i="32"/>
  <c r="B73" i="32"/>
  <c r="K7" i="32"/>
  <c r="N66" i="32"/>
  <c r="M89" i="32"/>
  <c r="M90" i="32"/>
  <c r="N6" i="32"/>
  <c r="J8" i="32"/>
  <c r="C72" i="32"/>
  <c r="L51" i="32"/>
  <c r="J53" i="32"/>
  <c r="M52" i="32"/>
  <c r="K52" i="32"/>
  <c r="N72" i="32"/>
  <c r="M91" i="32"/>
  <c r="K91" i="32"/>
  <c r="F71" i="32"/>
  <c r="J92" i="32"/>
  <c r="L6" i="32"/>
  <c r="M7" i="32"/>
  <c r="C7" i="32"/>
  <c r="B8" i="32"/>
  <c r="F6" i="32"/>
  <c r="N30" i="32"/>
  <c r="P30" i="32" s="1"/>
  <c r="B52" i="32"/>
  <c r="E51" i="32"/>
  <c r="C51" i="32"/>
  <c r="F70" i="32"/>
  <c r="J73" i="32"/>
  <c r="K72" i="32"/>
  <c r="E31" i="32"/>
  <c r="B32" i="32"/>
  <c r="N50" i="32"/>
  <c r="L72" i="32"/>
  <c r="L31" i="32"/>
  <c r="F50" i="32"/>
  <c r="L52" i="32"/>
  <c r="L70" i="32"/>
  <c r="L91" i="32"/>
  <c r="K71" i="32"/>
  <c r="L50" i="32"/>
  <c r="F51" i="32"/>
  <c r="N52" i="32"/>
  <c r="L71" i="32"/>
  <c r="L90" i="32"/>
  <c r="I101" i="20"/>
  <c r="I85" i="20"/>
  <c r="I101" i="19"/>
  <c r="I85" i="19"/>
  <c r="I68" i="19"/>
  <c r="I68" i="18"/>
  <c r="I85" i="18"/>
  <c r="I101" i="18"/>
  <c r="I85" i="27"/>
  <c r="F119" i="27"/>
  <c r="D119" i="27"/>
  <c r="G117" i="27"/>
  <c r="C117" i="27"/>
  <c r="G115" i="27"/>
  <c r="F115" i="27"/>
  <c r="E115" i="27"/>
  <c r="I95" i="27"/>
  <c r="I97" i="27" s="1"/>
  <c r="I101" i="27" s="1"/>
  <c r="I79" i="27"/>
  <c r="I81" i="27" s="1"/>
  <c r="I62" i="27"/>
  <c r="I64" i="27" s="1"/>
  <c r="I68" i="27" s="1"/>
  <c r="K53" i="32" l="1"/>
  <c r="J54" i="32"/>
  <c r="M53" i="32"/>
  <c r="V9" i="32"/>
  <c r="M8" i="32"/>
  <c r="S8" i="32"/>
  <c r="J9" i="32"/>
  <c r="K8" i="32"/>
  <c r="N53" i="32"/>
  <c r="D51" i="32"/>
  <c r="L7" i="32"/>
  <c r="E73" i="32"/>
  <c r="B74" i="32"/>
  <c r="C73" i="32"/>
  <c r="Y9" i="32"/>
  <c r="F52" i="32"/>
  <c r="N8" i="32"/>
  <c r="K32" i="32"/>
  <c r="J33" i="32"/>
  <c r="M32" i="32"/>
  <c r="U8" i="32"/>
  <c r="D72" i="32"/>
  <c r="C52" i="32"/>
  <c r="B53" i="32"/>
  <c r="E52" i="32"/>
  <c r="X8" i="32"/>
  <c r="L53" i="32"/>
  <c r="N7" i="32"/>
  <c r="N91" i="32"/>
  <c r="N90" i="32"/>
  <c r="N89" i="32"/>
  <c r="P50" i="32"/>
  <c r="B33" i="32"/>
  <c r="E32" i="32"/>
  <c r="W8" i="32"/>
  <c r="C32" i="32"/>
  <c r="C8" i="32"/>
  <c r="E8" i="32"/>
  <c r="B9" i="32"/>
  <c r="T8" i="32"/>
  <c r="D52" i="32"/>
  <c r="P51" i="32"/>
  <c r="F31" i="32"/>
  <c r="M73" i="32"/>
  <c r="K73" i="32"/>
  <c r="J74" i="32"/>
  <c r="N31" i="32"/>
  <c r="P31" i="32" s="1"/>
  <c r="D7" i="32"/>
  <c r="F72" i="32"/>
  <c r="P52" i="32"/>
  <c r="D8" i="32"/>
  <c r="M92" i="32"/>
  <c r="J93" i="32"/>
  <c r="K92" i="32"/>
  <c r="D115" i="27"/>
  <c r="H115" i="27" s="1"/>
  <c r="G119" i="27" s="1"/>
  <c r="L93" i="32" l="1"/>
  <c r="P53" i="32"/>
  <c r="N73" i="32"/>
  <c r="T9" i="32"/>
  <c r="E9" i="32"/>
  <c r="C9" i="32"/>
  <c r="B10" i="32"/>
  <c r="F32" i="32"/>
  <c r="J34" i="32"/>
  <c r="M33" i="32"/>
  <c r="K33" i="32"/>
  <c r="U9" i="32"/>
  <c r="N32" i="32"/>
  <c r="C74" i="32"/>
  <c r="E74" i="32"/>
  <c r="B75" i="32"/>
  <c r="Y10" i="32"/>
  <c r="B34" i="32"/>
  <c r="E33" i="32"/>
  <c r="C33" i="32"/>
  <c r="W9" i="32"/>
  <c r="L32" i="32"/>
  <c r="P32" i="32" s="1"/>
  <c r="F73" i="32"/>
  <c r="L9" i="32"/>
  <c r="M74" i="32"/>
  <c r="N74" i="32" s="1"/>
  <c r="J75" i="32"/>
  <c r="K74" i="32"/>
  <c r="D32" i="32"/>
  <c r="D74" i="32"/>
  <c r="D73" i="32"/>
  <c r="F9" i="32"/>
  <c r="F8" i="32"/>
  <c r="L8" i="32"/>
  <c r="L74" i="32"/>
  <c r="L92" i="32"/>
  <c r="N92" i="32"/>
  <c r="B54" i="32"/>
  <c r="E53" i="32"/>
  <c r="C53" i="32"/>
  <c r="X9" i="32"/>
  <c r="L73" i="32"/>
  <c r="J55" i="32"/>
  <c r="M54" i="32"/>
  <c r="K54" i="32"/>
  <c r="V10" i="32"/>
  <c r="J10" i="32"/>
  <c r="M9" i="32"/>
  <c r="K9" i="32"/>
  <c r="S9" i="32"/>
  <c r="N33" i="32"/>
  <c r="J94" i="32"/>
  <c r="M93" i="32"/>
  <c r="K93" i="32"/>
  <c r="D117" i="27"/>
  <c r="I117" i="27"/>
  <c r="J35" i="32" l="1"/>
  <c r="M34" i="32"/>
  <c r="K34" i="32"/>
  <c r="U10" i="32"/>
  <c r="N54" i="32"/>
  <c r="C34" i="32"/>
  <c r="B35" i="32"/>
  <c r="E34" i="32"/>
  <c r="W10" i="32"/>
  <c r="F74" i="32"/>
  <c r="C86" i="32" s="1"/>
  <c r="D9" i="32"/>
  <c r="D75" i="32"/>
  <c r="J95" i="32"/>
  <c r="K94" i="32"/>
  <c r="M94" i="32"/>
  <c r="N94" i="32" s="1"/>
  <c r="Y11" i="32"/>
  <c r="C75" i="32"/>
  <c r="B76" i="32"/>
  <c r="E75" i="32"/>
  <c r="B11" i="32"/>
  <c r="T10" i="32"/>
  <c r="E10" i="32"/>
  <c r="C10" i="32"/>
  <c r="D54" i="32"/>
  <c r="N9" i="32"/>
  <c r="F53" i="32"/>
  <c r="D34" i="32"/>
  <c r="B55" i="32"/>
  <c r="E54" i="32"/>
  <c r="C54" i="32"/>
  <c r="X10" i="32"/>
  <c r="L54" i="32"/>
  <c r="P54" i="32" s="1"/>
  <c r="D33" i="32"/>
  <c r="N93" i="32"/>
  <c r="L33" i="32"/>
  <c r="P33" i="32" s="1"/>
  <c r="N75" i="32"/>
  <c r="J56" i="32"/>
  <c r="M55" i="32"/>
  <c r="K55" i="32"/>
  <c r="V11" i="32"/>
  <c r="J76" i="32"/>
  <c r="K75" i="32"/>
  <c r="M75" i="32"/>
  <c r="F33" i="32"/>
  <c r="S10" i="32"/>
  <c r="J11" i="32"/>
  <c r="K10" i="32"/>
  <c r="L10" i="32" s="1"/>
  <c r="M10" i="32"/>
  <c r="L94" i="32"/>
  <c r="D53" i="32"/>
  <c r="F119" i="20"/>
  <c r="D119" i="20"/>
  <c r="G117" i="20"/>
  <c r="C117" i="20"/>
  <c r="G115" i="20"/>
  <c r="F115" i="20"/>
  <c r="E115" i="20"/>
  <c r="I95" i="20"/>
  <c r="I97" i="20" s="1"/>
  <c r="I79" i="20"/>
  <c r="I81" i="20" s="1"/>
  <c r="I62" i="20"/>
  <c r="I64" i="20" s="1"/>
  <c r="I68" i="20" s="1"/>
  <c r="F119" i="19"/>
  <c r="D119" i="19"/>
  <c r="G117" i="19"/>
  <c r="C117" i="19"/>
  <c r="G115" i="19"/>
  <c r="F115" i="19"/>
  <c r="E115" i="19"/>
  <c r="I95" i="19"/>
  <c r="I97" i="19" s="1"/>
  <c r="I79" i="19"/>
  <c r="I81" i="19" s="1"/>
  <c r="I62" i="19"/>
  <c r="I64" i="19" s="1"/>
  <c r="F119" i="18"/>
  <c r="D119" i="18"/>
  <c r="G117" i="18"/>
  <c r="C117" i="18"/>
  <c r="G115" i="18"/>
  <c r="F115" i="18"/>
  <c r="E115" i="18"/>
  <c r="I95" i="18"/>
  <c r="I97" i="18" s="1"/>
  <c r="I79" i="18"/>
  <c r="I81" i="18" s="1"/>
  <c r="I62" i="18"/>
  <c r="I64" i="18" s="1"/>
  <c r="L76" i="32" l="1"/>
  <c r="K35" i="32"/>
  <c r="J36" i="32"/>
  <c r="U11" i="32"/>
  <c r="M35" i="32"/>
  <c r="L56" i="32"/>
  <c r="P56" i="32" s="1"/>
  <c r="F34" i="32"/>
  <c r="D55" i="32"/>
  <c r="E76" i="32"/>
  <c r="B77" i="32"/>
  <c r="Y12" i="32"/>
  <c r="C76" i="32"/>
  <c r="F54" i="32"/>
  <c r="C87" i="32" s="1"/>
  <c r="L75" i="32"/>
  <c r="X11" i="32"/>
  <c r="C55" i="32"/>
  <c r="B56" i="32"/>
  <c r="E55" i="32"/>
  <c r="F55" i="32" s="1"/>
  <c r="F10" i="32"/>
  <c r="B36" i="32"/>
  <c r="E35" i="32"/>
  <c r="W11" i="32"/>
  <c r="C35" i="32"/>
  <c r="V12" i="32"/>
  <c r="K56" i="32"/>
  <c r="M56" i="32"/>
  <c r="N56" i="32" s="1"/>
  <c r="J57" i="32"/>
  <c r="M11" i="32"/>
  <c r="J12" i="32"/>
  <c r="S11" i="32"/>
  <c r="K11" i="32"/>
  <c r="L11" i="32" s="1"/>
  <c r="N55" i="32"/>
  <c r="J77" i="32"/>
  <c r="K76" i="32"/>
  <c r="M76" i="32"/>
  <c r="L55" i="32"/>
  <c r="P55" i="32" s="1"/>
  <c r="D86" i="32"/>
  <c r="B12" i="32"/>
  <c r="C11" i="32"/>
  <c r="T11" i="32"/>
  <c r="E11" i="32"/>
  <c r="K95" i="32"/>
  <c r="L95" i="32" s="1"/>
  <c r="J96" i="32"/>
  <c r="M95" i="32"/>
  <c r="D10" i="32"/>
  <c r="L34" i="32"/>
  <c r="N10" i="32"/>
  <c r="D87" i="32"/>
  <c r="F75" i="32"/>
  <c r="F76" i="32"/>
  <c r="N34" i="32"/>
  <c r="N35" i="32"/>
  <c r="D115" i="20"/>
  <c r="H115" i="20" s="1"/>
  <c r="D115" i="19"/>
  <c r="H115" i="19" s="1"/>
  <c r="D115" i="18"/>
  <c r="H115" i="18" s="1"/>
  <c r="N11" i="32" l="1"/>
  <c r="D35" i="32"/>
  <c r="F11" i="32"/>
  <c r="N12" i="32"/>
  <c r="V13" i="32"/>
  <c r="J58" i="32"/>
  <c r="M57" i="32"/>
  <c r="K57" i="32"/>
  <c r="M12" i="32"/>
  <c r="J13" i="32"/>
  <c r="K12" i="32"/>
  <c r="S12" i="32"/>
  <c r="C36" i="32"/>
  <c r="W12" i="32"/>
  <c r="B37" i="32"/>
  <c r="E36" i="32"/>
  <c r="X12" i="32"/>
  <c r="B57" i="32"/>
  <c r="E56" i="32"/>
  <c r="C56" i="32"/>
  <c r="B13" i="32"/>
  <c r="C12" i="32"/>
  <c r="D12" i="32" s="1"/>
  <c r="E12" i="32"/>
  <c r="T12" i="32"/>
  <c r="N95" i="32"/>
  <c r="K96" i="32"/>
  <c r="M96" i="32"/>
  <c r="J97" i="32"/>
  <c r="M77" i="32"/>
  <c r="J78" i="32"/>
  <c r="K77" i="32"/>
  <c r="L57" i="32"/>
  <c r="N96" i="32"/>
  <c r="E77" i="32"/>
  <c r="B78" i="32"/>
  <c r="C77" i="32"/>
  <c r="Y13" i="32"/>
  <c r="D76" i="32"/>
  <c r="J37" i="32"/>
  <c r="M36" i="32"/>
  <c r="U12" i="32"/>
  <c r="K36" i="32"/>
  <c r="P34" i="32"/>
  <c r="L12" i="32"/>
  <c r="N76" i="32"/>
  <c r="D11" i="32"/>
  <c r="F35" i="32"/>
  <c r="L35" i="32"/>
  <c r="P35" i="32" s="1"/>
  <c r="G119" i="20"/>
  <c r="D117" i="20"/>
  <c r="I117" i="20"/>
  <c r="G119" i="19"/>
  <c r="D117" i="19"/>
  <c r="I117" i="19"/>
  <c r="D117" i="18"/>
  <c r="I117" i="18"/>
  <c r="G119" i="18"/>
  <c r="L96" i="32" l="1"/>
  <c r="F12" i="32"/>
  <c r="D37" i="32"/>
  <c r="M97" i="32"/>
  <c r="N97" i="32" s="1"/>
  <c r="K97" i="32"/>
  <c r="L97" i="32" s="1"/>
  <c r="J98" i="32"/>
  <c r="C91" i="32"/>
  <c r="L77" i="32"/>
  <c r="C37" i="32"/>
  <c r="W13" i="32"/>
  <c r="B38" i="32"/>
  <c r="E37" i="32"/>
  <c r="N13" i="32"/>
  <c r="N57" i="32"/>
  <c r="P57" i="32" s="1"/>
  <c r="N58" i="32"/>
  <c r="K13" i="32"/>
  <c r="L13" i="32" s="1"/>
  <c r="S13" i="32"/>
  <c r="M13" i="32"/>
  <c r="J14" i="32"/>
  <c r="C78" i="32"/>
  <c r="D78" i="32" s="1"/>
  <c r="Y14" i="32"/>
  <c r="E78" i="32"/>
  <c r="F78" i="32" s="1"/>
  <c r="B79" i="32"/>
  <c r="F77" i="32"/>
  <c r="M78" i="32"/>
  <c r="J79" i="32"/>
  <c r="K78" i="32"/>
  <c r="L78" i="32" s="1"/>
  <c r="D77" i="32"/>
  <c r="K58" i="32"/>
  <c r="L58" i="32" s="1"/>
  <c r="P58" i="32" s="1"/>
  <c r="V14" i="32"/>
  <c r="J59" i="32"/>
  <c r="M58" i="32"/>
  <c r="F36" i="32"/>
  <c r="L36" i="32"/>
  <c r="L37" i="32"/>
  <c r="N36" i="32"/>
  <c r="N78" i="32"/>
  <c r="D56" i="32"/>
  <c r="D36" i="32"/>
  <c r="T13" i="32"/>
  <c r="E13" i="32"/>
  <c r="C13" i="32"/>
  <c r="B14" i="32"/>
  <c r="K37" i="32"/>
  <c r="U13" i="32"/>
  <c r="J38" i="32"/>
  <c r="M37" i="32"/>
  <c r="N37" i="32" s="1"/>
  <c r="F56" i="32"/>
  <c r="N77" i="32"/>
  <c r="C57" i="32"/>
  <c r="D57" i="32" s="1"/>
  <c r="X13" i="32"/>
  <c r="B58" i="32"/>
  <c r="E57" i="32"/>
  <c r="F57" i="32" s="1"/>
  <c r="C58" i="32" l="1"/>
  <c r="D58" i="32" s="1"/>
  <c r="B59" i="32"/>
  <c r="E58" i="32"/>
  <c r="X14" i="32"/>
  <c r="Y15" i="32"/>
  <c r="C79" i="32"/>
  <c r="D79" i="32" s="1"/>
  <c r="B80" i="32"/>
  <c r="E79" i="32"/>
  <c r="D90" i="32"/>
  <c r="C90" i="32"/>
  <c r="F37" i="32"/>
  <c r="D88" i="32"/>
  <c r="C88" i="32"/>
  <c r="K38" i="32"/>
  <c r="U14" i="32"/>
  <c r="M38" i="32"/>
  <c r="J39" i="32"/>
  <c r="P37" i="32"/>
  <c r="J80" i="32"/>
  <c r="K79" i="32"/>
  <c r="L79" i="32" s="1"/>
  <c r="M79" i="32"/>
  <c r="B39" i="32"/>
  <c r="E38" i="32"/>
  <c r="F38" i="32" s="1"/>
  <c r="C38" i="32"/>
  <c r="W14" i="32"/>
  <c r="S14" i="32"/>
  <c r="K14" i="32"/>
  <c r="L14" i="32" s="1"/>
  <c r="J15" i="32"/>
  <c r="M14" i="32"/>
  <c r="N14" i="32" s="1"/>
  <c r="K59" i="32"/>
  <c r="L59" i="32" s="1"/>
  <c r="M59" i="32"/>
  <c r="N59" i="32" s="1"/>
  <c r="V15" i="32"/>
  <c r="J60" i="32"/>
  <c r="D38" i="32"/>
  <c r="T14" i="32"/>
  <c r="E14" i="32"/>
  <c r="F14" i="32" s="1"/>
  <c r="B15" i="32"/>
  <c r="C14" i="32"/>
  <c r="D14" i="32" s="1"/>
  <c r="J99" i="32"/>
  <c r="M98" i="32"/>
  <c r="N98" i="32" s="1"/>
  <c r="K98" i="32"/>
  <c r="L98" i="32" s="1"/>
  <c r="F13" i="32"/>
  <c r="D13" i="32"/>
  <c r="D89" i="32"/>
  <c r="C89" i="32"/>
  <c r="P36" i="32"/>
  <c r="C93" i="32" l="1"/>
  <c r="P59" i="32"/>
  <c r="D93" i="32"/>
  <c r="C39" i="32"/>
  <c r="D39" i="32" s="1"/>
  <c r="W15" i="32"/>
  <c r="B40" i="32"/>
  <c r="E39" i="32"/>
  <c r="F39" i="32" s="1"/>
  <c r="M15" i="32"/>
  <c r="N15" i="32" s="1"/>
  <c r="J16" i="32"/>
  <c r="S15" i="32"/>
  <c r="K15" i="32"/>
  <c r="L15" i="32" s="1"/>
  <c r="B16" i="32"/>
  <c r="C15" i="32"/>
  <c r="D15" i="32" s="1"/>
  <c r="T15" i="32"/>
  <c r="E15" i="32"/>
  <c r="F15" i="32" s="1"/>
  <c r="N79" i="32"/>
  <c r="L38" i="32"/>
  <c r="F58" i="32"/>
  <c r="J61" i="32"/>
  <c r="M60" i="32"/>
  <c r="N60" i="32" s="1"/>
  <c r="V16" i="32"/>
  <c r="K60" i="32"/>
  <c r="L60" i="32" s="1"/>
  <c r="B60" i="32"/>
  <c r="E59" i="32"/>
  <c r="F59" i="32" s="1"/>
  <c r="X15" i="32"/>
  <c r="C59" i="32"/>
  <c r="D59" i="32" s="1"/>
  <c r="N38" i="32"/>
  <c r="J81" i="32"/>
  <c r="K80" i="32"/>
  <c r="L80" i="32" s="1"/>
  <c r="M80" i="32"/>
  <c r="N80" i="32" s="1"/>
  <c r="F79" i="32"/>
  <c r="E80" i="32"/>
  <c r="F80" i="32" s="1"/>
  <c r="B81" i="32"/>
  <c r="Y16" i="32"/>
  <c r="C80" i="32"/>
  <c r="D80" i="32" s="1"/>
  <c r="J100" i="32"/>
  <c r="K99" i="32"/>
  <c r="L99" i="32" s="1"/>
  <c r="M99" i="32"/>
  <c r="N99" i="32" s="1"/>
  <c r="J40" i="32"/>
  <c r="M39" i="32"/>
  <c r="N39" i="32" s="1"/>
  <c r="K39" i="32"/>
  <c r="L39" i="32" s="1"/>
  <c r="U15" i="32"/>
  <c r="C94" i="32" l="1"/>
  <c r="P39" i="32"/>
  <c r="K61" i="32"/>
  <c r="L61" i="32" s="1"/>
  <c r="V17" i="32"/>
  <c r="J62" i="32"/>
  <c r="M61" i="32"/>
  <c r="N61" i="32" s="1"/>
  <c r="K40" i="32"/>
  <c r="L40" i="32" s="1"/>
  <c r="P40" i="32" s="1"/>
  <c r="U16" i="32"/>
  <c r="J41" i="32"/>
  <c r="M40" i="32"/>
  <c r="N40" i="32" s="1"/>
  <c r="W16" i="32"/>
  <c r="B41" i="32"/>
  <c r="E40" i="32"/>
  <c r="F40" i="32" s="1"/>
  <c r="C40" i="32"/>
  <c r="D40" i="32" s="1"/>
  <c r="D95" i="32"/>
  <c r="C95" i="32"/>
  <c r="E81" i="32"/>
  <c r="F81" i="32" s="1"/>
  <c r="C81" i="32"/>
  <c r="D81" i="32" s="1"/>
  <c r="Y17" i="32"/>
  <c r="C60" i="32"/>
  <c r="D60" i="32" s="1"/>
  <c r="X16" i="32"/>
  <c r="B61" i="32"/>
  <c r="E60" i="32"/>
  <c r="F60" i="32" s="1"/>
  <c r="P38" i="32"/>
  <c r="B17" i="32"/>
  <c r="C16" i="32"/>
  <c r="D16" i="32" s="1"/>
  <c r="E16" i="32"/>
  <c r="F16" i="32" s="1"/>
  <c r="T16" i="32"/>
  <c r="D92" i="32"/>
  <c r="C92" i="32"/>
  <c r="M100" i="32"/>
  <c r="N100" i="32" s="1"/>
  <c r="K100" i="32"/>
  <c r="L100" i="32" s="1"/>
  <c r="J101" i="32"/>
  <c r="P60" i="32"/>
  <c r="M81" i="32"/>
  <c r="N81" i="32" s="1"/>
  <c r="K81" i="32"/>
  <c r="L81" i="32" s="1"/>
  <c r="M16" i="32"/>
  <c r="N16" i="32" s="1"/>
  <c r="J17" i="32"/>
  <c r="K16" i="32"/>
  <c r="L16" i="32" s="1"/>
  <c r="S16" i="32"/>
  <c r="T17" i="32" l="1"/>
  <c r="E17" i="32"/>
  <c r="F17" i="32" s="1"/>
  <c r="C17" i="32"/>
  <c r="D17" i="32" s="1"/>
  <c r="B18" i="32"/>
  <c r="M62" i="32"/>
  <c r="N62" i="32" s="1"/>
  <c r="K62" i="32"/>
  <c r="L62" i="32" s="1"/>
  <c r="P62" i="32" s="1"/>
  <c r="V18" i="32"/>
  <c r="J63" i="32"/>
  <c r="B42" i="32"/>
  <c r="E41" i="32"/>
  <c r="F41" i="32" s="1"/>
  <c r="C41" i="32"/>
  <c r="D41" i="32" s="1"/>
  <c r="W17" i="32"/>
  <c r="U17" i="32"/>
  <c r="J42" i="32"/>
  <c r="M41" i="32"/>
  <c r="N41" i="32" s="1"/>
  <c r="K41" i="32"/>
  <c r="L41" i="32" s="1"/>
  <c r="P41" i="32" s="1"/>
  <c r="E61" i="32"/>
  <c r="F61" i="32" s="1"/>
  <c r="X17" i="32"/>
  <c r="C61" i="32"/>
  <c r="D61" i="32" s="1"/>
  <c r="P61" i="32"/>
  <c r="J102" i="32"/>
  <c r="M101" i="32"/>
  <c r="N101" i="32" s="1"/>
  <c r="K101" i="32"/>
  <c r="L101" i="32" s="1"/>
  <c r="K17" i="32"/>
  <c r="L17" i="32" s="1"/>
  <c r="S17" i="32"/>
  <c r="M17" i="32"/>
  <c r="N17" i="32" s="1"/>
  <c r="J18" i="32"/>
  <c r="M63" i="32" l="1"/>
  <c r="N63" i="32" s="1"/>
  <c r="V19" i="32"/>
  <c r="J64" i="32"/>
  <c r="K63" i="32"/>
  <c r="L63" i="32" s="1"/>
  <c r="P63" i="32" s="1"/>
  <c r="J43" i="32"/>
  <c r="M42" i="32"/>
  <c r="N42" i="32" s="1"/>
  <c r="K42" i="32"/>
  <c r="L42" i="32" s="1"/>
  <c r="P42" i="32" s="1"/>
  <c r="U18" i="32"/>
  <c r="T18" i="32"/>
  <c r="E18" i="32"/>
  <c r="F18" i="32" s="1"/>
  <c r="C18" i="32"/>
  <c r="D18" i="32" s="1"/>
  <c r="B19" i="32"/>
  <c r="K102" i="32"/>
  <c r="L102" i="32" s="1"/>
  <c r="M102" i="32"/>
  <c r="N102" i="32" s="1"/>
  <c r="J103" i="32"/>
  <c r="S18" i="32"/>
  <c r="K18" i="32"/>
  <c r="L18" i="32" s="1"/>
  <c r="J19" i="32"/>
  <c r="M18" i="32"/>
  <c r="N18" i="32" s="1"/>
  <c r="D96" i="32"/>
  <c r="C96" i="32"/>
  <c r="C42" i="32"/>
  <c r="D42" i="32" s="1"/>
  <c r="E42" i="32"/>
  <c r="F42" i="32" s="1"/>
  <c r="W18" i="32"/>
  <c r="B43" i="32"/>
  <c r="K43" i="32" l="1"/>
  <c r="L43" i="32" s="1"/>
  <c r="U19" i="32"/>
  <c r="J44" i="32"/>
  <c r="M43" i="32"/>
  <c r="N43" i="32" s="1"/>
  <c r="T19" i="32"/>
  <c r="E19" i="32"/>
  <c r="F19" i="32" s="1"/>
  <c r="C19" i="32"/>
  <c r="D19" i="32" s="1"/>
  <c r="B20" i="32"/>
  <c r="K64" i="32"/>
  <c r="L64" i="32" s="1"/>
  <c r="V20" i="32"/>
  <c r="M64" i="32"/>
  <c r="N64" i="32" s="1"/>
  <c r="M103" i="32"/>
  <c r="N103" i="32" s="1"/>
  <c r="K103" i="32"/>
  <c r="L103" i="32" s="1"/>
  <c r="S19" i="32"/>
  <c r="K19" i="32"/>
  <c r="L19" i="32" s="1"/>
  <c r="C97" i="32" s="1"/>
  <c r="J20" i="32"/>
  <c r="M19" i="32"/>
  <c r="N19" i="32" s="1"/>
  <c r="B44" i="32"/>
  <c r="E43" i="32"/>
  <c r="F43" i="32" s="1"/>
  <c r="W19" i="32"/>
  <c r="C43" i="32"/>
  <c r="D43" i="32" s="1"/>
  <c r="S20" i="32" l="1"/>
  <c r="K20" i="32"/>
  <c r="L20" i="32" s="1"/>
  <c r="M20" i="32"/>
  <c r="N20" i="32" s="1"/>
  <c r="M44" i="32"/>
  <c r="N44" i="32" s="1"/>
  <c r="U20" i="32"/>
  <c r="K44" i="32"/>
  <c r="L44" i="32" s="1"/>
  <c r="P44" i="32" s="1"/>
  <c r="C44" i="32"/>
  <c r="D44" i="32" s="1"/>
  <c r="E44" i="32"/>
  <c r="F44" i="32" s="1"/>
  <c r="W20" i="32"/>
  <c r="T20" i="32"/>
  <c r="E20" i="32"/>
  <c r="F20" i="32" s="1"/>
  <c r="C20" i="32"/>
  <c r="D20" i="32" s="1"/>
  <c r="P64" i="32"/>
  <c r="P43" i="32"/>
  <c r="D98" i="32" l="1"/>
  <c r="C98" i="32"/>
</calcChain>
</file>

<file path=xl/sharedStrings.xml><?xml version="1.0" encoding="utf-8"?>
<sst xmlns="http://schemas.openxmlformats.org/spreadsheetml/2006/main" count="834" uniqueCount="273">
  <si>
    <t>GNR</t>
  </si>
  <si>
    <t>80 à 100 ch</t>
  </si>
  <si>
    <t>Tracteur</t>
  </si>
  <si>
    <t>Prix de revient "matériel seul"</t>
  </si>
  <si>
    <t>€/an</t>
  </si>
  <si>
    <t>ans</t>
  </si>
  <si>
    <t>€/ha</t>
  </si>
  <si>
    <t>€/h</t>
  </si>
  <si>
    <t>ha/h</t>
  </si>
  <si>
    <t>Prix GNR</t>
  </si>
  <si>
    <t>l/ha</t>
  </si>
  <si>
    <t>120 à 150 ch</t>
  </si>
  <si>
    <t>Tracteur + MO</t>
  </si>
  <si>
    <t>m</t>
  </si>
  <si>
    <t>€ HT</t>
  </si>
  <si>
    <t>*Performance moyenne et consommation: variable selon conditions de chantier, parcellaire, déplacements...</t>
  </si>
  <si>
    <t>Chantier complet</t>
  </si>
  <si>
    <t>Préciser</t>
  </si>
  <si>
    <t>Optimisé</t>
  </si>
  <si>
    <t>Moyen</t>
  </si>
  <si>
    <t>Elevé</t>
  </si>
  <si>
    <t>Tracteur, GNR et main d'œuvre compris</t>
  </si>
  <si>
    <t>Consommation GNR</t>
  </si>
  <si>
    <t>Prix indicatif chantier (€/ha)</t>
  </si>
  <si>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</si>
  <si>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</si>
  <si>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</si>
  <si>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</si>
  <si>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</si>
  <si>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</si>
  <si>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Autre matériel 2</t>
  </si>
  <si>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</si>
  <si>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</si>
  <si>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</si>
  <si>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</si>
  <si>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</si>
  <si>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t>(3) Source "EDT Normandie"</t>
  </si>
  <si>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</si>
  <si>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</si>
  <si>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</si>
  <si>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</si>
  <si>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</si>
  <si>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</si>
  <si>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</si>
  <si>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</si>
  <si>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Autre matériel 3</t>
  </si>
  <si>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</si>
  <si>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</si>
  <si>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</si>
  <si>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</si>
  <si>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</si>
  <si>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</si>
  <si>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</si>
  <si>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</si>
  <si>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</si>
  <si>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 xml:space="preserve">Activité ( ha/an) </t>
  </si>
  <si>
    <t>Débit  (ha/h)*</t>
  </si>
  <si>
    <t>110 à 140 ch</t>
  </si>
  <si>
    <t>100 à 140 ch</t>
  </si>
  <si>
    <t>12 à 25 l/ha</t>
  </si>
  <si>
    <t>Variable selon sol et profondeur de travail</t>
  </si>
  <si>
    <t>Charrue classique sécurité "boulon"</t>
  </si>
  <si>
    <t>Charrue portée 4 corps</t>
  </si>
  <si>
    <t>Charrue portée 5 corps</t>
  </si>
  <si>
    <t>Charrue portée 6 corps, légère</t>
  </si>
  <si>
    <t>Charrue portée 6 corps, renforcée</t>
  </si>
  <si>
    <t>Charrue portée avant  3 corps</t>
  </si>
  <si>
    <t>150 à 180 ch</t>
  </si>
  <si>
    <t>150 à 200 ch</t>
  </si>
  <si>
    <t xml:space="preserve"> + 20 à 50 ch</t>
  </si>
  <si>
    <t>Votre simulation "Prix de revient charrue"</t>
  </si>
  <si>
    <t>Charrue</t>
  </si>
  <si>
    <t>corps</t>
  </si>
  <si>
    <r>
      <t>1)</t>
    </r>
    <r>
      <rPr>
        <b/>
        <sz val="11"/>
        <color theme="1"/>
        <rFont val="Verdana"/>
        <family val="2"/>
      </rPr>
      <t xml:space="preserve"> Nombre de corps</t>
    </r>
    <r>
      <rPr>
        <sz val="11"/>
        <color theme="1"/>
        <rFont val="Verdana"/>
        <family val="2"/>
      </rPr>
      <t>: (largeur de travail: 35-38-40-42 ou 45 cm/corps)</t>
    </r>
  </si>
  <si>
    <r>
      <t>2)</t>
    </r>
    <r>
      <rPr>
        <b/>
        <sz val="11"/>
        <color theme="1"/>
        <rFont val="Verdana"/>
        <family val="2"/>
      </rPr>
      <t xml:space="preserve"> Surface</t>
    </r>
    <r>
      <rPr>
        <sz val="11"/>
        <color theme="1"/>
        <rFont val="Verdana"/>
        <family val="2"/>
      </rPr>
      <t xml:space="preserve"> moyenne annuelle de </t>
    </r>
    <r>
      <rPr>
        <b/>
        <sz val="11"/>
        <color theme="1"/>
        <rFont val="Verdana"/>
        <family val="2"/>
      </rPr>
      <t>travail</t>
    </r>
  </si>
  <si>
    <t>Votre simulation "Coût du chantier de labour"</t>
  </si>
  <si>
    <r>
      <t xml:space="preserve">3) </t>
    </r>
    <r>
      <rPr>
        <b/>
        <sz val="11"/>
        <color theme="1"/>
        <rFont val="Verdana"/>
        <family val="2"/>
      </rPr>
      <t xml:space="preserve">Valeur achat </t>
    </r>
    <r>
      <rPr>
        <sz val="11"/>
        <color theme="1"/>
        <rFont val="Verdana"/>
        <family val="2"/>
      </rPr>
      <t>(Cumul valeur si charrue "avant" et charrue "arrière")</t>
    </r>
  </si>
  <si>
    <t>Charrue non-stop sécurité "ressort ou hydraulique"</t>
  </si>
  <si>
    <t>Charrue portée 5 corps, non-stop</t>
  </si>
  <si>
    <t>Charrue semi-portée 6-7 corps, non-stop, chariot</t>
  </si>
  <si>
    <t>Charrue semi-portée 12 corps, non-stop, chariot</t>
  </si>
  <si>
    <t>Charrue semi-portée 9-10 corps, non-stop, chariot</t>
  </si>
  <si>
    <t>Charrue semi-portée 7-8 corps, non-stop, chariot</t>
  </si>
  <si>
    <t>130 à 180 ch</t>
  </si>
  <si>
    <t>200 à 250 ch</t>
  </si>
  <si>
    <t xml:space="preserve"> 240 à 300 ch</t>
  </si>
  <si>
    <t>Charrue" vari-large"</t>
  </si>
  <si>
    <t>Charrue portée 5 corps, varilarge</t>
  </si>
  <si>
    <t>Charrue portée 6 corps, varilarge</t>
  </si>
  <si>
    <r>
      <t>7)</t>
    </r>
    <r>
      <rPr>
        <b/>
        <sz val="11"/>
        <color theme="1"/>
        <rFont val="Verdana"/>
        <family val="2"/>
      </rPr>
      <t xml:space="preserve"> Entretien moyen</t>
    </r>
    <r>
      <rPr>
        <sz val="11"/>
        <color theme="1"/>
        <rFont val="Verdana"/>
        <family val="2"/>
      </rPr>
      <t xml:space="preserve"> : </t>
    </r>
    <r>
      <rPr>
        <i/>
        <sz val="11"/>
        <color theme="1"/>
        <rFont val="Verdana"/>
        <family val="2"/>
      </rPr>
      <t>5 à 10 €/ha selon sol et vitesse avancement</t>
    </r>
  </si>
  <si>
    <r>
      <t>7)</t>
    </r>
    <r>
      <rPr>
        <b/>
        <sz val="11"/>
        <color theme="1"/>
        <rFont val="Verdana"/>
        <family val="2"/>
      </rPr>
      <t xml:space="preserve"> Entretien moyen</t>
    </r>
    <r>
      <rPr>
        <sz val="11"/>
        <color theme="1"/>
        <rFont val="Verdana"/>
        <family val="2"/>
      </rPr>
      <t xml:space="preserve"> : 6</t>
    </r>
    <r>
      <rPr>
        <i/>
        <sz val="11"/>
        <color theme="1"/>
        <rFont val="Verdana"/>
        <family val="2"/>
      </rPr>
      <t xml:space="preserve"> à 12 €/ha selon sol et vitesse d'avancement</t>
    </r>
  </si>
  <si>
    <t>Variable selon conditions de chantier (vitesse avancement)</t>
  </si>
  <si>
    <t>Ameublisseur</t>
  </si>
  <si>
    <r>
      <rPr>
        <b/>
        <u/>
        <sz val="11"/>
        <color theme="1"/>
        <rFont val="Verdana"/>
        <family val="2"/>
      </rPr>
      <t>Tendance:</t>
    </r>
    <r>
      <rPr>
        <sz val="11"/>
        <color theme="1"/>
        <rFont val="Verdana"/>
        <family val="2"/>
      </rPr>
      <t xml:space="preserve"> L'ameublisseur a remplacé le décompacteur classique qui éclate le sol irrégulièrement. L'ameublisseur monopoutre peut être combiné avec un outil de travail du sol et un semoir. Les dents "droites" et les dents "incurvées" (3) sont les plus utilisées.</t>
    </r>
  </si>
  <si>
    <t>monopoutre 3m, 4 ou 6 lames, sécurité mécanique</t>
  </si>
  <si>
    <t>3m, 4 ou 6 lames, rouleau, sécurité mécanique</t>
  </si>
  <si>
    <t>monopoutre 3m, 4 ou 6 lames, sécurité hydraulique</t>
  </si>
  <si>
    <t>Votre simulation "Prix de revient ameublisseur"</t>
  </si>
  <si>
    <r>
      <t>1) L</t>
    </r>
    <r>
      <rPr>
        <b/>
        <sz val="11"/>
        <color theme="1"/>
        <rFont val="Verdana"/>
        <family val="2"/>
      </rPr>
      <t>argeur retenue en m</t>
    </r>
    <r>
      <rPr>
        <sz val="11"/>
        <color theme="1"/>
        <rFont val="Verdana"/>
        <family val="2"/>
      </rPr>
      <t>: (3,5 correspond à 3m50)</t>
    </r>
  </si>
  <si>
    <r>
      <t>7)</t>
    </r>
    <r>
      <rPr>
        <b/>
        <sz val="11"/>
        <color theme="1"/>
        <rFont val="Verdana"/>
        <family val="2"/>
      </rPr>
      <t xml:space="preserve"> Entretien moyen</t>
    </r>
    <r>
      <rPr>
        <sz val="11"/>
        <color theme="1"/>
        <rFont val="Verdana"/>
        <family val="2"/>
      </rPr>
      <t xml:space="preserve"> : </t>
    </r>
    <r>
      <rPr>
        <i/>
        <sz val="11"/>
        <color theme="1"/>
        <rFont val="Verdana"/>
        <family val="2"/>
      </rPr>
      <t>5 à 10 €/ha selon sol et type de dents</t>
    </r>
  </si>
  <si>
    <t>Votre simulation "Coût du chantier de décompactage"</t>
  </si>
  <si>
    <t>45 à 65 €/ha</t>
  </si>
  <si>
    <r>
      <rPr>
        <b/>
        <u/>
        <sz val="11"/>
        <color theme="1"/>
        <rFont val="Verdana"/>
        <family val="2"/>
      </rPr>
      <t>Agroécologie:</t>
    </r>
    <r>
      <rPr>
        <b/>
        <sz val="11"/>
        <color theme="1"/>
        <rFont val="Verdana"/>
        <family val="2"/>
      </rPr>
      <t xml:space="preserve"> </t>
    </r>
    <r>
      <rPr>
        <sz val="11"/>
        <color theme="1"/>
        <rFont val="Verdana"/>
        <family val="2"/>
      </rPr>
      <t>La charrue peut avoir un effet très bénéfique pour le désherbage en enfouissant les mauvaises herbes. Elle est parfois utilisée pas les adeptes du "non-labour"  pour couper le cycle des mauvaises herbes, dans des parcelles infestées.</t>
    </r>
  </si>
  <si>
    <t>Pas de référence</t>
  </si>
  <si>
    <r>
      <t xml:space="preserve">64 à 85 €/ha </t>
    </r>
    <r>
      <rPr>
        <sz val="14"/>
        <color theme="0"/>
        <rFont val="Verdana"/>
        <family val="2"/>
      </rPr>
      <t>(ETA)</t>
    </r>
  </si>
  <si>
    <t>170 à 200 ch</t>
  </si>
  <si>
    <t>75 à 85</t>
  </si>
  <si>
    <t xml:space="preserve"> 4m, 6 ou 8 lames, rouleau, sécurité mécanique</t>
  </si>
  <si>
    <t>&lt;18</t>
  </si>
  <si>
    <t>€/l HT</t>
  </si>
  <si>
    <t>(2) Source "Guide prix de revient" CUMA Ouest 2023</t>
  </si>
  <si>
    <r>
      <t xml:space="preserve"> 24,8 €/ha</t>
    </r>
    <r>
      <rPr>
        <b/>
        <sz val="9"/>
        <color theme="0"/>
        <rFont val="Verdana"/>
        <family val="2"/>
      </rPr>
      <t xml:space="preserve"> (11,5 pour l'entretien)</t>
    </r>
  </si>
  <si>
    <r>
      <t>Référence CUMA "5 corps"</t>
    </r>
    <r>
      <rPr>
        <sz val="10"/>
        <rFont val="Verdana"/>
        <family val="2"/>
      </rPr>
      <t xml:space="preserve"> (2)</t>
    </r>
  </si>
  <si>
    <r>
      <rPr>
        <b/>
        <sz val="12"/>
        <rFont val="Verdana"/>
        <family val="2"/>
      </rPr>
      <t xml:space="preserve">Référence CUMA &gt;5 corps </t>
    </r>
    <r>
      <rPr>
        <sz val="10"/>
        <rFont val="Verdana"/>
        <family val="2"/>
      </rPr>
      <t>(2)</t>
    </r>
  </si>
  <si>
    <r>
      <t xml:space="preserve"> 29 €/ha</t>
    </r>
    <r>
      <rPr>
        <b/>
        <sz val="9"/>
        <color theme="0"/>
        <rFont val="Verdana"/>
        <family val="2"/>
      </rPr>
      <t xml:space="preserve"> (11 pour l'entretien)</t>
    </r>
  </si>
  <si>
    <t>&gt;25</t>
  </si>
  <si>
    <r>
      <t xml:space="preserve"> 24,8 €/ha</t>
    </r>
    <r>
      <rPr>
        <b/>
        <sz val="10"/>
        <color theme="0"/>
        <rFont val="Verdana"/>
        <family val="2"/>
      </rPr>
      <t xml:space="preserve"> </t>
    </r>
    <r>
      <rPr>
        <b/>
        <sz val="9"/>
        <color theme="0"/>
        <rFont val="Verdana"/>
        <family val="2"/>
      </rPr>
      <t>(11,5 pour l'entretien)</t>
    </r>
  </si>
  <si>
    <t>Taux intérêt</t>
  </si>
  <si>
    <t>Amortissement %</t>
  </si>
  <si>
    <t>Base %</t>
  </si>
  <si>
    <t>F/€</t>
  </si>
  <si>
    <t xml:space="preserve">Durée </t>
  </si>
  <si>
    <t xml:space="preserve"> Valeur résiduelle</t>
  </si>
  <si>
    <t>Amortissement</t>
  </si>
  <si>
    <t xml:space="preserve"> Amortissement</t>
  </si>
  <si>
    <t xml:space="preserve">Intérêt </t>
  </si>
  <si>
    <t>Intérêt</t>
  </si>
  <si>
    <t>EVOLUTION DE LA VALEUR RESIDUELLE EN FONCTION DU TAUX DE DEPRECIATION</t>
  </si>
  <si>
    <t>année</t>
  </si>
  <si>
    <t>début d'année</t>
  </si>
  <si>
    <t>annuel</t>
  </si>
  <si>
    <t xml:space="preserve"> moyen %</t>
  </si>
  <si>
    <t>Année</t>
  </si>
  <si>
    <t>Changer les valeurs dans les 3 cases "rouge" pour actualiser les coefficients (Taux d'intérêt = F2, taux assurance = F84, taux frais de logement = F85)</t>
  </si>
  <si>
    <t>Voir tableau de synthèse en A84</t>
  </si>
  <si>
    <t>TABLEAU POUR LE CALCUL RAPIDE DES CHARGES FIXES</t>
  </si>
  <si>
    <t>Durée amortissement</t>
  </si>
  <si>
    <t>Taux de dépréciation</t>
  </si>
  <si>
    <t>Coefficients</t>
  </si>
  <si>
    <t>Assurance</t>
  </si>
  <si>
    <t>%</t>
  </si>
  <si>
    <t>Avec assurance</t>
  </si>
  <si>
    <t>Sans assurance</t>
  </si>
  <si>
    <t>Logement</t>
  </si>
  <si>
    <t>5 ans</t>
  </si>
  <si>
    <t>Intérêts</t>
  </si>
  <si>
    <t>Voir F2</t>
  </si>
  <si>
    <t>7 ans</t>
  </si>
  <si>
    <t>8 ans</t>
  </si>
  <si>
    <t>10 ans</t>
  </si>
  <si>
    <t>12 ans</t>
  </si>
  <si>
    <t>14 ans</t>
  </si>
  <si>
    <t>15 ans</t>
  </si>
  <si>
    <t>En multipliant la valeur d'achat du matériel par le coefficient retenu, on obtient les charges fixes annuelles en une opération (Amortissement + frais financiers + assurance + frais de logement)</t>
  </si>
  <si>
    <t>Protection:</t>
  </si>
  <si>
    <t>matos</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</si>
  <si>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</si>
  <si>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</si>
  <si>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</si>
  <si>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</si>
  <si>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</si>
  <si>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</si>
  <si>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</si>
  <si>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</si>
  <si>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</si>
  <si>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</si>
  <si>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</si>
  <si>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</si>
  <si>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</si>
  <si>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</si>
  <si>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</si>
  <si>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</si>
  <si>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</si>
  <si>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</si>
  <si>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</si>
  <si>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</si>
  <si>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</si>
  <si>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</si>
  <si>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Prix indicatif "Chantier"</t>
  </si>
  <si>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</si>
  <si>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Les références  ETA (Entreprises de travaux agricoles)</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</si>
  <si>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</si>
  <si>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</si>
  <si>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</si>
  <si>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</si>
  <si>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</si>
  <si>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</si>
  <si>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</si>
  <si>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</si>
  <si>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</si>
  <si>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</si>
  <si>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</si>
  <si>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</si>
  <si>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</si>
  <si>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</si>
  <si>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</si>
  <si>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</si>
  <si>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</si>
  <si>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</si>
  <si>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</si>
  <si>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</si>
  <si>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</si>
  <si>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</si>
  <si>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</si>
  <si>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</si>
  <si>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</si>
  <si>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</si>
  <si>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</si>
  <si>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</si>
  <si>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t>Référence CUMA (€/h)</t>
  </si>
  <si>
    <t xml:space="preserve"> "110 à 149 ch" </t>
  </si>
  <si>
    <t>dont 4,5 € d'entretien et 3,5 € d'autres charges</t>
  </si>
  <si>
    <t>Source "Guide des prix de revient des matériels en CUMA" - 2023 - FRCUMA Ouest</t>
  </si>
  <si>
    <t>Votre simulation</t>
  </si>
  <si>
    <t>Cases à renseigner</t>
  </si>
  <si>
    <t>Prix du GNR</t>
  </si>
  <si>
    <t>€/h HT</t>
  </si>
  <si>
    <r>
      <t>1) P</t>
    </r>
    <r>
      <rPr>
        <b/>
        <sz val="11"/>
        <color theme="1"/>
        <rFont val="Calibri"/>
        <family val="2"/>
        <scheme val="minor"/>
      </rPr>
      <t>uissance retenue</t>
    </r>
  </si>
  <si>
    <t>ch</t>
  </si>
  <si>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</si>
  <si>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</si>
  <si>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</si>
  <si>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</si>
  <si>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</si>
  <si>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</si>
  <si>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</si>
  <si>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</si>
  <si>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</si>
  <si>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</si>
  <si>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</si>
  <si>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</si>
  <si>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</si>
  <si>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</si>
  <si>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</si>
  <si>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</si>
  <si>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</si>
  <si>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</si>
  <si>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</si>
  <si>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t>Coût horaire selon h/an*</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</si>
  <si>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</si>
  <si>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t>dont 5,3 € d'entretien et 2,9 € d'autres charges</t>
  </si>
  <si>
    <t xml:space="preserve"> "150 à 179 ch"    </t>
  </si>
  <si>
    <t>dont 4,3 € d'entretien et 3,6 € d'autres charges</t>
  </si>
  <si>
    <t xml:space="preserve"> "180 à 249 ch "  </t>
  </si>
  <si>
    <t>dont 6,2 € d'entretien et 4,4 € d'autres charges</t>
  </si>
  <si>
    <t>250 ch et +</t>
  </si>
  <si>
    <t>dont 5,2 € d'entretien et 5,2 € d'autres charges</t>
  </si>
  <si>
    <r>
      <t xml:space="preserve">2) </t>
    </r>
    <r>
      <rPr>
        <b/>
        <sz val="11"/>
        <color theme="1"/>
        <rFont val="Calibri"/>
        <family val="2"/>
        <scheme val="minor"/>
      </rPr>
      <t xml:space="preserve">Utilisation annuelle </t>
    </r>
    <r>
      <rPr>
        <i/>
        <sz val="11"/>
        <color theme="1"/>
        <rFont val="Calibri"/>
        <family val="2"/>
        <scheme val="minor"/>
      </rPr>
      <t>(heures de travail)</t>
    </r>
  </si>
  <si>
    <t xml:space="preserve">(1) Source  "Coût des matériels - 2023 - Chambres d'agriculture". La valeur à neuf peut varier de + ou - 15% </t>
  </si>
  <si>
    <r>
      <t xml:space="preserve">Référence CUMA et ETA </t>
    </r>
    <r>
      <rPr>
        <sz val="11"/>
        <color rgb="FF0070C0"/>
        <rFont val="Verdana"/>
        <family val="2"/>
      </rPr>
      <t>(3)</t>
    </r>
    <r>
      <rPr>
        <b/>
        <sz val="11"/>
        <color rgb="FF0070C0"/>
        <rFont val="Verdana"/>
        <family val="2"/>
      </rPr>
      <t xml:space="preserve">           </t>
    </r>
    <r>
      <rPr>
        <sz val="11"/>
        <color rgb="FFFF0000"/>
        <rFont val="Verdana"/>
        <family val="2"/>
      </rPr>
      <t>(2020/2021)</t>
    </r>
  </si>
  <si>
    <t>&lt;20</t>
  </si>
  <si>
    <t>20 à 25</t>
  </si>
  <si>
    <t>&lt;55</t>
  </si>
  <si>
    <t>55 à 70</t>
  </si>
  <si>
    <t>&gt;70</t>
  </si>
  <si>
    <r>
      <t>2) le coût du</t>
    </r>
    <r>
      <rPr>
        <b/>
        <i/>
        <sz val="11"/>
        <rFont val="Verdana"/>
        <family val="2"/>
      </rPr>
      <t xml:space="preserve"> tracteur</t>
    </r>
    <r>
      <rPr>
        <i/>
        <sz val="10"/>
        <rFont val="Verdana"/>
        <family val="2"/>
      </rPr>
      <t xml:space="preserve"> (calcul ou 1,1 à 1,6 €/10 ch)</t>
    </r>
  </si>
  <si>
    <t>&gt;24</t>
  </si>
  <si>
    <t>18 à 24</t>
  </si>
  <si>
    <t>&lt;70</t>
  </si>
  <si>
    <t>70 à 80</t>
  </si>
  <si>
    <t>&gt;80</t>
  </si>
  <si>
    <t>20 à 26</t>
  </si>
  <si>
    <t>&gt;26</t>
  </si>
  <si>
    <t>&lt;75</t>
  </si>
  <si>
    <t>&gt;85</t>
  </si>
  <si>
    <r>
      <rPr>
        <b/>
        <u/>
        <sz val="11"/>
        <color theme="1"/>
        <rFont val="Verdana"/>
        <family val="2"/>
      </rPr>
      <t>Utilisation:</t>
    </r>
    <r>
      <rPr>
        <sz val="11"/>
        <color theme="1"/>
        <rFont val="Verdana"/>
        <family val="2"/>
      </rPr>
      <t xml:space="preserve"> L'ameublisseur fissure les sols compactés en profondeur (40 cm maxi) sans bouleverser les horizons: il n'y a pas ou peu de mélange. Le matelas de terre est soulevé (1-2) (effet vague) ce qui provoque une fissuration verticale et une fragmentation horizontale.</t>
    </r>
  </si>
  <si>
    <r>
      <rPr>
        <b/>
        <u/>
        <sz val="11"/>
        <color theme="1"/>
        <rFont val="Verdana"/>
        <family val="2"/>
      </rPr>
      <t>Agroécologie:</t>
    </r>
    <r>
      <rPr>
        <b/>
        <sz val="11"/>
        <color theme="1"/>
        <rFont val="Verdana"/>
        <family val="2"/>
      </rPr>
      <t xml:space="preserve"> </t>
    </r>
    <r>
      <rPr>
        <sz val="11"/>
        <color theme="1"/>
        <rFont val="Verdana"/>
        <family val="2"/>
      </rPr>
      <t>L'ameublisseur fait partie de la panoplie d'outils utilisés dans les exploitations qui ont supprimé le labour (TCS = techniques culturales simplifiées, SD = Semis direct) et qui rencontrent des problèmes de compaction de sol (sols limoneux, année humide, récolte en condition difficiles...). En complément des couvert végétaux, l'ameublisseur va contribuer à restructurer le sol.</t>
    </r>
  </si>
  <si>
    <t>Variable selon sol et profondeur de travail : Compter 5 à 6 l/ha pour 10 cm de profondeur</t>
  </si>
  <si>
    <r>
      <rPr>
        <b/>
        <u/>
        <sz val="11"/>
        <color theme="1"/>
        <rFont val="Verdana"/>
        <family val="2"/>
      </rPr>
      <t xml:space="preserve">Utilisation: </t>
    </r>
    <r>
      <rPr>
        <sz val="11"/>
        <color theme="1"/>
        <rFont val="Verdana"/>
        <family val="2"/>
      </rPr>
      <t xml:space="preserve"> La charrue ameubli le sol par retournement et assure l'enfouissement des effluents d'élevage, des résidus de récolte et des mauvaises herbes. Avec une sécurité "boulon", elle travaille dans les terres légères et sans pierres.</t>
    </r>
  </si>
  <si>
    <r>
      <rPr>
        <b/>
        <u/>
        <sz val="11"/>
        <color theme="1"/>
        <rFont val="Verdana"/>
        <family val="2"/>
      </rPr>
      <t>Tendance:</t>
    </r>
    <r>
      <rPr>
        <sz val="11"/>
        <color theme="1"/>
        <rFont val="Verdana"/>
        <family val="2"/>
      </rPr>
      <t xml:space="preserve"> La profondeur de labour tend à diminuer (18-22 cm au lieu de 25-27 cm) ce qui limite la dilution de la matière organique, le besoin de puissance et la consommation de GNR. Les charrues déchaumeuses travaillant sur 12/15 cm avec des corps plus étroits font une timide apparition.</t>
    </r>
  </si>
  <si>
    <r>
      <rPr>
        <b/>
        <u/>
        <sz val="11"/>
        <color theme="1"/>
        <rFont val="Verdana"/>
        <family val="2"/>
      </rPr>
      <t xml:space="preserve">Utilisation: </t>
    </r>
    <r>
      <rPr>
        <sz val="11"/>
        <color theme="1"/>
        <rFont val="Verdana"/>
        <family val="2"/>
      </rPr>
      <t xml:space="preserve"> La charrue ameubli le sol par retournement et assure l'enfouissement des effluents d'élevage, des résidus de récolte et des mauvaises herbes. Avec une </t>
    </r>
    <r>
      <rPr>
        <b/>
        <sz val="11"/>
        <color theme="1"/>
        <rFont val="Verdana"/>
        <family val="2"/>
      </rPr>
      <t>sécurité "non-stop"</t>
    </r>
    <r>
      <rPr>
        <sz val="11"/>
        <color theme="1"/>
        <rFont val="Verdana"/>
        <family val="2"/>
      </rPr>
      <t>, elle peut travailler en présence de pierres ou de roches.</t>
    </r>
  </si>
  <si>
    <t>Utilisation:  La charrue ameubli le sol par retournement et assure l'enfouissement des effluents d'élevage, des résidus de récolte et des mauvaises herbes. Avec le sytème "Vari-large", il est possible de modifier la largeur de travail de 30 à 50 cm/corps: une charrue 5 corps peut labourer jusqu'à 2m50 par passage.</t>
  </si>
  <si>
    <r>
      <rPr>
        <b/>
        <u/>
        <sz val="11"/>
        <color theme="1"/>
        <rFont val="Verdana"/>
        <family val="2"/>
      </rPr>
      <t>Tendance:</t>
    </r>
    <r>
      <rPr>
        <sz val="11"/>
        <color theme="1"/>
        <rFont val="Verdana"/>
        <family val="2"/>
      </rPr>
      <t xml:space="preserve"> La profondeur de labour tend à diminuer (18-22 cm au lieu de 25-27 cm) ce qui limite la dilution de la matière organique, le besoin de puissance et la consommation de GNR.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</si>
</sst>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quot;F&quot;;\ \-0&quot;F&quot;"/>
    <numFmt numFmtId="169" formatCode="0.000"/>
    <numFmt numFmtId="170" formatCode="0.0000"/>
    <numFmt numFmtId="171" formatCode="0.0%"/>
  </numFmts>
  <fonts count="115"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b/>
      <sz val="10"/>
      <color theme="0"/>
      <name val="Verdana"/>
      <family val="2"/>
    </font>
    <font>
      <sz val="11"/>
      <color rgb="FF0070C0"/>
      <name val="Verdana"/>
      <family val="2"/>
    </font>
    <font>
      <b/>
      <sz val="9"/>
      <color theme="0"/>
      <name val="Verdana"/>
      <family val="2"/>
    </font>
    <font>
      <sz val="14"/>
      <color theme="0"/>
      <name val="Verdana"/>
      <family val="2"/>
    </font>
    <font>
      <i/>
      <sz val="11"/>
      <name val="Verdana"/>
      <family val="2"/>
    </font>
    <font>
      <b/>
      <i/>
      <sz val="11"/>
      <name val="Verdana"/>
      <family val="2"/>
    </font>
    <font>
      <i/>
      <sz val="10"/>
      <name val="Verdana"/>
      <family val="2"/>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b/>
      <sz val="11"/>
      <color theme="1"/>
      <name val="Calibri"/>
      <family val="2"/>
      <scheme val="minor"/>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rgb="FFFF0000"/>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i/>
      <sz val="9"/>
      <name val="Calibri"/>
      <family val="2"/>
      <scheme val="minor"/>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9"/>
      <name val="Arial"/>
      <family val="2"/>
    </font>
    <font>
      <sz val="11"/>
      <color rgb="FFFF0000"/>
      <name val="Verdana"/>
      <family val="2"/>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52" fillId="0" borderId="0" applyNumberFormat="0" applyFill="0" applyBorder="0" applyAlignment="0" applyProtection="0"/>
    <xf numFmtId="0" fontId="10" fillId="0" borderId="0"/>
    <xf numFmtId="0" fontId="60" fillId="0" borderId="0"/>
    <xf numFmtId="9" fontId="66" fillId="0" borderId="0" applyFont="0" applyFill="0" applyBorder="0" applyAlignment="0" applyProtection="0"/>
  </cellStyleXfs>
  <cellXfs count="538">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1" fillId="6" borderId="0" xfId="0" applyFont="1" applyFill="1" applyBorder="1" applyAlignment="1">
      <alignment horizontal="center"/>
    </xf>
    <xf numFmtId="0" fontId="11" fillId="6" borderId="0" xfId="0" applyFont="1" applyFill="1" applyBorder="1"/>
    <xf numFmtId="0" fontId="13" fillId="0" borderId="0" xfId="0" applyFont="1"/>
    <xf numFmtId="0" fontId="13" fillId="6" borderId="0" xfId="0" applyFont="1" applyFill="1" applyBorder="1"/>
    <xf numFmtId="0" fontId="13" fillId="6" borderId="0" xfId="0" applyFont="1" applyFill="1"/>
    <xf numFmtId="0" fontId="11" fillId="6" borderId="0" xfId="0" applyFont="1" applyFill="1" applyBorder="1" applyAlignment="1">
      <alignment horizontal="right"/>
    </xf>
    <xf numFmtId="0" fontId="13" fillId="6" borderId="0" xfId="0" applyFont="1" applyFill="1" applyBorder="1" applyAlignment="1">
      <alignment horizontal="left" wrapText="1"/>
    </xf>
    <xf numFmtId="0" fontId="16" fillId="6" borderId="0" xfId="0" applyFont="1" applyFill="1" applyBorder="1"/>
    <xf numFmtId="0" fontId="17" fillId="6" borderId="0" xfId="0" applyFont="1" applyFill="1" applyBorder="1"/>
    <xf numFmtId="0" fontId="14" fillId="6" borderId="0" xfId="0" applyFont="1" applyFill="1" applyBorder="1"/>
    <xf numFmtId="0" fontId="15" fillId="6" borderId="0" xfId="0" applyFont="1" applyFill="1" applyBorder="1"/>
    <xf numFmtId="0" fontId="16" fillId="7" borderId="0" xfId="0" applyFont="1" applyFill="1" applyBorder="1" applyAlignment="1" applyProtection="1">
      <alignment horizontal="center"/>
      <protection locked="0" hidden="1"/>
    </xf>
    <xf numFmtId="1" fontId="16" fillId="6" borderId="0" xfId="0" applyNumberFormat="1" applyFont="1" applyFill="1" applyBorder="1" applyAlignment="1">
      <alignment horizontal="center"/>
    </xf>
    <xf numFmtId="167" fontId="16" fillId="6" borderId="0" xfId="0" applyNumberFormat="1" applyFont="1" applyFill="1" applyBorder="1" applyAlignment="1">
      <alignment horizontal="center"/>
    </xf>
    <xf numFmtId="0" fontId="16" fillId="7" borderId="0" xfId="0" applyFont="1" applyFill="1" applyBorder="1" applyAlignment="1">
      <alignment horizontal="center"/>
    </xf>
    <xf numFmtId="0" fontId="13" fillId="0" borderId="0" xfId="0" applyFont="1" applyBorder="1"/>
    <xf numFmtId="0" fontId="27" fillId="6" borderId="0" xfId="0" applyFont="1" applyFill="1" applyBorder="1" applyAlignment="1">
      <alignment vertical="center" wrapText="1"/>
    </xf>
    <xf numFmtId="0" fontId="27"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8" fillId="7" borderId="0" xfId="0" applyFont="1" applyFill="1" applyBorder="1" applyAlignment="1">
      <alignment horizontal="center" wrapText="1"/>
    </xf>
    <xf numFmtId="0" fontId="20" fillId="6" borderId="0" xfId="0" applyFont="1" applyFill="1" applyBorder="1" applyAlignment="1"/>
    <xf numFmtId="0" fontId="18" fillId="6" borderId="0" xfId="0" applyFont="1" applyFill="1" applyBorder="1" applyAlignment="1" applyProtection="1">
      <protection locked="0" hidden="1"/>
    </xf>
    <xf numFmtId="167" fontId="28" fillId="6" borderId="0" xfId="0" applyNumberFormat="1" applyFont="1" applyFill="1" applyBorder="1"/>
    <xf numFmtId="165" fontId="46" fillId="6" borderId="0" xfId="1" applyNumberFormat="1" applyFont="1" applyFill="1" applyBorder="1" applyAlignment="1"/>
    <xf numFmtId="167" fontId="46" fillId="9" borderId="5" xfId="2" applyNumberFormat="1" applyFont="1" applyFill="1" applyBorder="1" applyAlignment="1"/>
    <xf numFmtId="165" fontId="46" fillId="9" borderId="6" xfId="1" applyNumberFormat="1" applyFont="1" applyFill="1" applyBorder="1" applyAlignment="1"/>
    <xf numFmtId="0" fontId="25" fillId="6" borderId="0" xfId="0" applyFont="1" applyFill="1" applyBorder="1" applyAlignment="1">
      <alignment horizontal="right" vertical="center"/>
    </xf>
    <xf numFmtId="0" fontId="41" fillId="0" borderId="0" xfId="0" applyFont="1" applyFill="1" applyBorder="1" applyAlignment="1">
      <alignment horizontal="center" vertical="center"/>
    </xf>
    <xf numFmtId="0" fontId="51" fillId="6" borderId="0" xfId="0" applyFont="1" applyFill="1" applyBorder="1"/>
    <xf numFmtId="0" fontId="52" fillId="0" borderId="0" xfId="7"/>
    <xf numFmtId="0" fontId="50" fillId="5" borderId="1" xfId="0" applyFont="1" applyFill="1" applyBorder="1" applyAlignment="1">
      <alignment horizontal="center" vertical="center"/>
    </xf>
    <xf numFmtId="0" fontId="28" fillId="7" borderId="0" xfId="0" applyFont="1" applyFill="1" applyBorder="1" applyAlignment="1" applyProtection="1">
      <alignment horizontal="center" wrapText="1"/>
      <protection locked="0" hidden="1"/>
    </xf>
    <xf numFmtId="0" fontId="47" fillId="5" borderId="0" xfId="0" applyFont="1" applyFill="1" applyBorder="1" applyAlignment="1">
      <alignment wrapText="1"/>
    </xf>
    <xf numFmtId="0" fontId="38" fillId="3" borderId="1" xfId="0" applyFont="1" applyFill="1" applyBorder="1" applyAlignment="1">
      <alignment horizontal="center"/>
    </xf>
    <xf numFmtId="0" fontId="38" fillId="4" borderId="1" xfId="0" applyFont="1" applyFill="1" applyBorder="1" applyAlignment="1">
      <alignment horizontal="center"/>
    </xf>
    <xf numFmtId="0" fontId="38" fillId="2" borderId="1" xfId="0" applyFont="1" applyFill="1" applyBorder="1" applyAlignment="1">
      <alignment horizontal="center"/>
    </xf>
    <xf numFmtId="0" fontId="21" fillId="5" borderId="1" xfId="0" applyFont="1" applyFill="1" applyBorder="1" applyAlignment="1">
      <alignment horizontal="center"/>
    </xf>
    <xf numFmtId="0" fontId="36" fillId="3" borderId="1" xfId="0" applyFont="1" applyFill="1" applyBorder="1" applyAlignment="1">
      <alignment horizontal="center"/>
    </xf>
    <xf numFmtId="0" fontId="36" fillId="4" borderId="1" xfId="0" applyFont="1" applyFill="1" applyBorder="1" applyAlignment="1">
      <alignment horizontal="center"/>
    </xf>
    <xf numFmtId="0" fontId="36" fillId="2" borderId="1" xfId="0" applyFont="1" applyFill="1" applyBorder="1" applyAlignment="1">
      <alignment horizontal="center"/>
    </xf>
    <xf numFmtId="0" fontId="35" fillId="5" borderId="1" xfId="0" applyFont="1" applyFill="1" applyBorder="1" applyAlignment="1">
      <alignment horizontal="center" wrapText="1"/>
    </xf>
    <xf numFmtId="167" fontId="28" fillId="8" borderId="1" xfId="0" applyNumberFormat="1" applyFont="1" applyFill="1" applyBorder="1" applyAlignment="1">
      <alignment horizontal="center" vertical="center"/>
    </xf>
    <xf numFmtId="167" fontId="28" fillId="8" borderId="1" xfId="0" applyNumberFormat="1" applyFont="1" applyFill="1" applyBorder="1" applyAlignment="1">
      <alignment horizontal="center" vertical="center" wrapText="1"/>
    </xf>
    <xf numFmtId="167" fontId="48" fillId="9" borderId="1" xfId="0" applyNumberFormat="1" applyFont="1" applyFill="1" applyBorder="1" applyAlignment="1">
      <alignment horizontal="right"/>
    </xf>
    <xf numFmtId="165" fontId="46" fillId="9" borderId="1" xfId="1" applyNumberFormat="1" applyFont="1" applyFill="1" applyBorder="1" applyAlignment="1"/>
    <xf numFmtId="167" fontId="46" fillId="9" borderId="1" xfId="1" applyNumberFormat="1" applyFont="1" applyFill="1" applyBorder="1" applyAlignment="1"/>
    <xf numFmtId="167" fontId="33" fillId="4" borderId="6" xfId="0" applyNumberFormat="1" applyFont="1" applyFill="1" applyBorder="1" applyAlignment="1">
      <alignment horizontal="center"/>
    </xf>
    <xf numFmtId="0" fontId="32" fillId="4" borderId="6" xfId="0" applyFont="1" applyFill="1" applyBorder="1"/>
    <xf numFmtId="0" fontId="34" fillId="4" borderId="4" xfId="0" applyFont="1" applyFill="1" applyBorder="1"/>
    <xf numFmtId="0" fontId="27" fillId="6" borderId="3" xfId="0" applyFont="1" applyFill="1" applyBorder="1" applyAlignment="1">
      <alignment horizontal="right"/>
    </xf>
    <xf numFmtId="0" fontId="11" fillId="6" borderId="3" xfId="0" applyFont="1" applyFill="1" applyBorder="1"/>
    <xf numFmtId="0" fontId="11" fillId="6" borderId="13" xfId="0" applyFont="1" applyFill="1" applyBorder="1"/>
    <xf numFmtId="0" fontId="13" fillId="6" borderId="2" xfId="0" applyFont="1" applyFill="1" applyBorder="1"/>
    <xf numFmtId="0" fontId="11" fillId="6" borderId="10" xfId="0" applyFont="1" applyFill="1" applyBorder="1"/>
    <xf numFmtId="0" fontId="14" fillId="6" borderId="10" xfId="0" applyFont="1" applyFill="1" applyBorder="1"/>
    <xf numFmtId="0" fontId="15" fillId="6" borderId="10" xfId="0" applyFont="1" applyFill="1" applyBorder="1"/>
    <xf numFmtId="0" fontId="13" fillId="6" borderId="7" xfId="0" applyFont="1" applyFill="1" applyBorder="1"/>
    <xf numFmtId="0" fontId="13" fillId="6" borderId="8" xfId="0" applyFont="1" applyFill="1" applyBorder="1"/>
    <xf numFmtId="0" fontId="30" fillId="0" borderId="8" xfId="0" applyFont="1" applyFill="1" applyBorder="1" applyAlignment="1"/>
    <xf numFmtId="0" fontId="30" fillId="6" borderId="8" xfId="0" applyFont="1" applyFill="1" applyBorder="1" applyAlignment="1"/>
    <xf numFmtId="0" fontId="25" fillId="6" borderId="3" xfId="0" applyFont="1" applyFill="1" applyBorder="1" applyAlignment="1"/>
    <xf numFmtId="0" fontId="11" fillId="6" borderId="3" xfId="0" applyFont="1" applyFill="1" applyBorder="1" applyAlignment="1">
      <alignment horizontal="center"/>
    </xf>
    <xf numFmtId="0" fontId="16" fillId="7" borderId="3" xfId="0" applyFont="1" applyFill="1" applyBorder="1" applyAlignment="1" applyProtection="1">
      <alignment horizontal="center"/>
      <protection locked="0" hidden="1"/>
    </xf>
    <xf numFmtId="0" fontId="14" fillId="6" borderId="3" xfId="0" applyFont="1" applyFill="1" applyBorder="1"/>
    <xf numFmtId="0" fontId="14" fillId="6" borderId="13" xfId="0" applyFont="1" applyFill="1" applyBorder="1"/>
    <xf numFmtId="0" fontId="0" fillId="0" borderId="8" xfId="0" applyBorder="1"/>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49" fillId="5" borderId="1" xfId="0" applyFont="1" applyFill="1" applyBorder="1" applyAlignment="1">
      <alignment horizontal="center"/>
    </xf>
    <xf numFmtId="0" fontId="35" fillId="5" borderId="1" xfId="0" applyFont="1" applyFill="1" applyBorder="1" applyAlignment="1">
      <alignment horizontal="center"/>
    </xf>
    <xf numFmtId="0" fontId="27" fillId="6" borderId="0" xfId="0" applyFont="1" applyFill="1" applyBorder="1" applyAlignment="1" applyProtection="1">
      <alignment vertical="center" wrapText="1"/>
      <protection locked="0" hidden="1"/>
    </xf>
    <xf numFmtId="0" fontId="2" fillId="6" borderId="0" xfId="0" applyFont="1" applyFill="1" applyBorder="1" applyAlignment="1">
      <alignment horizontal="left" wrapText="1"/>
    </xf>
    <xf numFmtId="0" fontId="35" fillId="5" borderId="1" xfId="0" applyFont="1" applyFill="1" applyBorder="1" applyAlignment="1">
      <alignment horizontal="center"/>
    </xf>
    <xf numFmtId="0" fontId="49" fillId="5" borderId="1" xfId="0" applyFont="1" applyFill="1" applyBorder="1" applyAlignment="1">
      <alignment horizontal="center"/>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18" fillId="6" borderId="0" xfId="0" applyFont="1" applyFill="1" applyBorder="1" applyAlignment="1" applyProtection="1"/>
    <xf numFmtId="167" fontId="28" fillId="8" borderId="1" xfId="0" applyNumberFormat="1" applyFont="1" applyFill="1" applyBorder="1" applyAlignment="1" applyProtection="1">
      <alignment horizontal="center" vertical="center"/>
    </xf>
    <xf numFmtId="0" fontId="60" fillId="0" borderId="0" xfId="9"/>
    <xf numFmtId="0" fontId="61" fillId="0" borderId="0" xfId="9" applyFont="1"/>
    <xf numFmtId="168" fontId="61" fillId="0" borderId="22" xfId="9" applyNumberFormat="1" applyFont="1" applyBorder="1"/>
    <xf numFmtId="168" fontId="60" fillId="0" borderId="23" xfId="9" applyNumberFormat="1" applyBorder="1"/>
    <xf numFmtId="0" fontId="61" fillId="0" borderId="23" xfId="9" applyFont="1" applyBorder="1" applyAlignment="1">
      <alignment horizontal="center"/>
    </xf>
    <xf numFmtId="0" fontId="60" fillId="0" borderId="23" xfId="9" applyBorder="1"/>
    <xf numFmtId="0" fontId="60" fillId="0" borderId="23" xfId="9" applyBorder="1" applyAlignment="1">
      <alignment horizontal="center"/>
    </xf>
    <xf numFmtId="10" fontId="62" fillId="10" borderId="24" xfId="9" applyNumberFormat="1" applyFont="1" applyFill="1" applyBorder="1" applyAlignment="1" applyProtection="1">
      <alignment horizontal="center"/>
      <protection locked="0"/>
    </xf>
    <xf numFmtId="0" fontId="60" fillId="0" borderId="22" xfId="9" applyBorder="1"/>
    <xf numFmtId="0" fontId="60" fillId="0" borderId="24" xfId="9" applyBorder="1" applyAlignment="1">
      <alignment horizontal="left"/>
    </xf>
    <xf numFmtId="10" fontId="61" fillId="0" borderId="24" xfId="9" applyNumberFormat="1" applyFont="1" applyBorder="1" applyAlignment="1">
      <alignment horizontal="center"/>
    </xf>
    <xf numFmtId="0" fontId="60" fillId="0" borderId="16" xfId="9" applyBorder="1"/>
    <xf numFmtId="0" fontId="60" fillId="0" borderId="15" xfId="9" applyBorder="1"/>
    <xf numFmtId="0" fontId="60" fillId="0" borderId="17" xfId="9" applyBorder="1"/>
    <xf numFmtId="0" fontId="60" fillId="0" borderId="18" xfId="9" applyBorder="1"/>
    <xf numFmtId="0" fontId="60" fillId="0" borderId="1" xfId="9" applyBorder="1" applyAlignment="1">
      <alignment horizontal="center"/>
    </xf>
    <xf numFmtId="0" fontId="60" fillId="0" borderId="19" xfId="9" applyBorder="1" applyAlignment="1">
      <alignment horizontal="center"/>
    </xf>
    <xf numFmtId="9" fontId="60" fillId="0" borderId="0" xfId="9" applyNumberFormat="1"/>
    <xf numFmtId="0" fontId="60" fillId="0" borderId="18" xfId="9" applyBorder="1" applyAlignment="1">
      <alignment horizontal="center"/>
    </xf>
    <xf numFmtId="169" fontId="60" fillId="0" borderId="1" xfId="9" applyNumberFormat="1" applyBorder="1" applyAlignment="1">
      <alignment horizontal="center"/>
    </xf>
    <xf numFmtId="170" fontId="60" fillId="0" borderId="1" xfId="9" applyNumberFormat="1" applyBorder="1" applyAlignment="1">
      <alignment horizontal="center"/>
    </xf>
    <xf numFmtId="2" fontId="60" fillId="0" borderId="1" xfId="9" applyNumberFormat="1" applyBorder="1" applyAlignment="1">
      <alignment horizontal="center"/>
    </xf>
    <xf numFmtId="2" fontId="60" fillId="0" borderId="19" xfId="9" applyNumberFormat="1" applyBorder="1" applyAlignment="1">
      <alignment horizontal="center"/>
    </xf>
    <xf numFmtId="10" fontId="60" fillId="0" borderId="0" xfId="9" applyNumberFormat="1"/>
    <xf numFmtId="0" fontId="63" fillId="11" borderId="18" xfId="9" applyFont="1" applyFill="1" applyBorder="1" applyAlignment="1">
      <alignment horizontal="center"/>
    </xf>
    <xf numFmtId="2" fontId="63" fillId="11" borderId="1" xfId="9" applyNumberFormat="1" applyFont="1" applyFill="1" applyBorder="1" applyAlignment="1">
      <alignment horizontal="center"/>
    </xf>
    <xf numFmtId="2" fontId="63" fillId="11" borderId="19" xfId="9" applyNumberFormat="1" applyFont="1" applyFill="1" applyBorder="1" applyAlignment="1">
      <alignment horizontal="center"/>
    </xf>
    <xf numFmtId="0" fontId="63" fillId="12" borderId="18" xfId="9" applyFont="1" applyFill="1" applyBorder="1" applyAlignment="1">
      <alignment horizontal="center"/>
    </xf>
    <xf numFmtId="2" fontId="63" fillId="12" borderId="1" xfId="9" applyNumberFormat="1" applyFont="1" applyFill="1" applyBorder="1" applyAlignment="1">
      <alignment horizontal="center"/>
    </xf>
    <xf numFmtId="2" fontId="63" fillId="12" borderId="19" xfId="9" applyNumberFormat="1" applyFont="1" applyFill="1" applyBorder="1" applyAlignment="1">
      <alignment horizontal="center"/>
    </xf>
    <xf numFmtId="0" fontId="63" fillId="13" borderId="20" xfId="9" applyFont="1" applyFill="1" applyBorder="1" applyAlignment="1">
      <alignment horizontal="center"/>
    </xf>
    <xf numFmtId="169" fontId="60" fillId="0" borderId="14" xfId="9" applyNumberFormat="1" applyBorder="1" applyAlignment="1">
      <alignment horizontal="center"/>
    </xf>
    <xf numFmtId="170" fontId="60" fillId="0" borderId="14" xfId="9" applyNumberFormat="1" applyBorder="1" applyAlignment="1">
      <alignment horizontal="center"/>
    </xf>
    <xf numFmtId="2" fontId="63" fillId="13" borderId="14" xfId="9" applyNumberFormat="1" applyFont="1" applyFill="1" applyBorder="1" applyAlignment="1">
      <alignment horizontal="center"/>
    </xf>
    <xf numFmtId="2" fontId="63" fillId="13" borderId="21" xfId="9" applyNumberFormat="1" applyFont="1" applyFill="1" applyBorder="1" applyAlignment="1">
      <alignment horizontal="center"/>
    </xf>
    <xf numFmtId="0" fontId="60" fillId="0" borderId="20" xfId="9" applyBorder="1" applyAlignment="1">
      <alignment horizontal="center"/>
    </xf>
    <xf numFmtId="0" fontId="60" fillId="0" borderId="0" xfId="9" applyAlignment="1">
      <alignment horizontal="center"/>
    </xf>
    <xf numFmtId="169" fontId="60" fillId="0" borderId="0" xfId="9" applyNumberFormat="1" applyAlignment="1">
      <alignment horizontal="center"/>
    </xf>
    <xf numFmtId="170" fontId="60" fillId="0" borderId="0" xfId="9" applyNumberFormat="1" applyAlignment="1">
      <alignment horizontal="center"/>
    </xf>
    <xf numFmtId="2" fontId="60" fillId="0" borderId="0" xfId="9" applyNumberFormat="1" applyAlignment="1">
      <alignment horizontal="center"/>
    </xf>
    <xf numFmtId="0" fontId="62" fillId="9" borderId="0" xfId="9" applyFont="1" applyFill="1"/>
    <xf numFmtId="0" fontId="64" fillId="9" borderId="0" xfId="9" applyFont="1" applyFill="1"/>
    <xf numFmtId="0" fontId="60" fillId="9" borderId="0" xfId="9" applyFill="1"/>
    <xf numFmtId="0" fontId="62" fillId="0" borderId="0" xfId="9" applyFont="1"/>
    <xf numFmtId="0" fontId="64" fillId="0" borderId="0" xfId="9" applyFont="1"/>
    <xf numFmtId="0" fontId="60" fillId="0" borderId="25" xfId="9" applyBorder="1"/>
    <xf numFmtId="0" fontId="60" fillId="0" borderId="26" xfId="9" applyBorder="1"/>
    <xf numFmtId="0" fontId="60" fillId="0" borderId="27" xfId="9" applyBorder="1"/>
    <xf numFmtId="2" fontId="60" fillId="0" borderId="0" xfId="9" applyNumberFormat="1"/>
    <xf numFmtId="0" fontId="63" fillId="13" borderId="18" xfId="9" applyFont="1" applyFill="1" applyBorder="1" applyAlignment="1">
      <alignment horizontal="center"/>
    </xf>
    <xf numFmtId="2" fontId="63" fillId="13" borderId="1" xfId="9" applyNumberFormat="1" applyFont="1" applyFill="1" applyBorder="1" applyAlignment="1">
      <alignment horizontal="center"/>
    </xf>
    <xf numFmtId="2" fontId="63" fillId="13" borderId="19" xfId="9" applyNumberFormat="1" applyFont="1" applyFill="1" applyBorder="1" applyAlignment="1">
      <alignment horizontal="center"/>
    </xf>
    <xf numFmtId="2" fontId="60" fillId="0" borderId="14" xfId="9" applyNumberFormat="1" applyBorder="1" applyAlignment="1">
      <alignment horizontal="center"/>
    </xf>
    <xf numFmtId="2" fontId="60" fillId="0" borderId="21" xfId="9" applyNumberFormat="1" applyBorder="1" applyAlignment="1">
      <alignment horizontal="center"/>
    </xf>
    <xf numFmtId="0" fontId="60" fillId="11" borderId="18" xfId="9" applyFill="1" applyBorder="1" applyAlignment="1">
      <alignment horizontal="center"/>
    </xf>
    <xf numFmtId="2" fontId="60" fillId="11" borderId="1" xfId="9" applyNumberFormat="1" applyFill="1" applyBorder="1" applyAlignment="1">
      <alignment horizontal="center"/>
    </xf>
    <xf numFmtId="2" fontId="60" fillId="11" borderId="19" xfId="9" applyNumberFormat="1" applyFill="1" applyBorder="1" applyAlignment="1">
      <alignment horizontal="center"/>
    </xf>
    <xf numFmtId="0" fontId="61" fillId="0" borderId="0" xfId="9" applyFont="1" applyAlignment="1">
      <alignment horizontal="center"/>
    </xf>
    <xf numFmtId="0" fontId="62" fillId="9" borderId="0" xfId="9" applyFont="1" applyFill="1" applyAlignment="1" applyProtection="1">
      <alignment horizontal="center"/>
      <protection locked="0"/>
    </xf>
    <xf numFmtId="0" fontId="65" fillId="3" borderId="34" xfId="9" applyFont="1" applyFill="1" applyBorder="1"/>
    <xf numFmtId="0" fontId="65" fillId="16" borderId="34" xfId="9" applyFont="1" applyFill="1" applyBorder="1"/>
    <xf numFmtId="9" fontId="65" fillId="15" borderId="35" xfId="10" applyFont="1" applyFill="1" applyBorder="1" applyAlignment="1">
      <alignment horizontal="center"/>
    </xf>
    <xf numFmtId="10" fontId="62" fillId="3" borderId="35" xfId="10" applyNumberFormat="1" applyFont="1" applyFill="1" applyBorder="1" applyAlignment="1">
      <alignment horizontal="center"/>
    </xf>
    <xf numFmtId="10" fontId="62" fillId="16" borderId="35" xfId="10" applyNumberFormat="1" applyFont="1" applyFill="1" applyBorder="1" applyAlignment="1">
      <alignment horizontal="center"/>
    </xf>
    <xf numFmtId="0" fontId="61" fillId="7" borderId="0" xfId="9" applyFont="1" applyFill="1" applyAlignment="1">
      <alignment horizontal="center"/>
    </xf>
    <xf numFmtId="9" fontId="65" fillId="15" borderId="36" xfId="10" applyFont="1" applyFill="1" applyBorder="1" applyAlignment="1">
      <alignment horizontal="center"/>
    </xf>
    <xf numFmtId="10" fontId="62" fillId="3" borderId="36" xfId="10" applyNumberFormat="1" applyFont="1" applyFill="1" applyBorder="1" applyAlignment="1">
      <alignment horizontal="center"/>
    </xf>
    <xf numFmtId="10" fontId="62" fillId="16" borderId="36" xfId="10" applyNumberFormat="1" applyFont="1" applyFill="1" applyBorder="1" applyAlignment="1">
      <alignment horizontal="center"/>
    </xf>
    <xf numFmtId="171" fontId="62" fillId="3" borderId="36" xfId="10" applyNumberFormat="1" applyFont="1" applyFill="1" applyBorder="1" applyAlignment="1">
      <alignment horizontal="center"/>
    </xf>
    <xf numFmtId="9" fontId="65" fillId="15" borderId="38" xfId="10" applyFont="1" applyFill="1" applyBorder="1" applyAlignment="1">
      <alignment horizontal="center"/>
    </xf>
    <xf numFmtId="10" fontId="62" fillId="3" borderId="38" xfId="10" applyNumberFormat="1" applyFont="1" applyFill="1" applyBorder="1" applyAlignment="1">
      <alignment horizontal="center"/>
    </xf>
    <xf numFmtId="10" fontId="62" fillId="16" borderId="38" xfId="10" applyNumberFormat="1" applyFont="1" applyFill="1" applyBorder="1" applyAlignment="1">
      <alignment horizontal="center"/>
    </xf>
    <xf numFmtId="0" fontId="65" fillId="14" borderId="34" xfId="9" applyFont="1" applyFill="1" applyBorder="1" applyAlignment="1">
      <alignment horizontal="center" vertical="center"/>
    </xf>
    <xf numFmtId="9" fontId="65" fillId="15" borderId="34" xfId="10" applyFont="1" applyFill="1" applyBorder="1" applyAlignment="1">
      <alignment horizontal="center"/>
    </xf>
    <xf numFmtId="10" fontId="62" fillId="3" borderId="34" xfId="10" applyNumberFormat="1" applyFont="1" applyFill="1" applyBorder="1" applyAlignment="1">
      <alignment horizontal="center"/>
    </xf>
    <xf numFmtId="10" fontId="62" fillId="16" borderId="34" xfId="10" applyNumberFormat="1" applyFont="1" applyFill="1" applyBorder="1" applyAlignment="1">
      <alignment horizontal="center"/>
    </xf>
    <xf numFmtId="0" fontId="60" fillId="0" borderId="39" xfId="9" applyBorder="1"/>
    <xf numFmtId="9" fontId="60" fillId="0" borderId="0" xfId="10" applyFont="1"/>
    <xf numFmtId="0" fontId="67" fillId="0" borderId="0" xfId="9" applyFont="1" applyAlignment="1">
      <alignment horizontal="center"/>
    </xf>
    <xf numFmtId="0" fontId="63" fillId="0" borderId="18" xfId="9" applyFont="1" applyBorder="1" applyAlignment="1">
      <alignment horizontal="center"/>
    </xf>
    <xf numFmtId="2" fontId="63" fillId="0" borderId="1" xfId="9" applyNumberFormat="1" applyFont="1" applyBorder="1" applyAlignment="1">
      <alignment horizontal="center"/>
    </xf>
    <xf numFmtId="2" fontId="63" fillId="0" borderId="19" xfId="9" applyNumberFormat="1" applyFont="1" applyBorder="1" applyAlignment="1">
      <alignment horizontal="center"/>
    </xf>
    <xf numFmtId="0" fontId="60" fillId="11" borderId="20" xfId="9" applyFill="1" applyBorder="1" applyAlignment="1">
      <alignment horizontal="center"/>
    </xf>
    <xf numFmtId="169" fontId="60" fillId="11" borderId="1" xfId="9" applyNumberFormat="1" applyFill="1" applyBorder="1" applyAlignment="1">
      <alignment horizontal="center"/>
    </xf>
    <xf numFmtId="170" fontId="60" fillId="11" borderId="1" xfId="9" applyNumberFormat="1" applyFill="1" applyBorder="1" applyAlignment="1">
      <alignment horizontal="center"/>
    </xf>
    <xf numFmtId="10" fontId="0" fillId="0" borderId="0" xfId="0" applyNumberFormat="1"/>
    <xf numFmtId="0" fontId="10" fillId="17" borderId="0" xfId="8" applyFill="1"/>
    <xf numFmtId="0" fontId="10" fillId="0" borderId="0" xfId="8"/>
    <xf numFmtId="0" fontId="69" fillId="17" borderId="0" xfId="8" applyFont="1" applyFill="1" applyAlignment="1">
      <alignment horizontal="center" wrapText="1"/>
    </xf>
    <xf numFmtId="0" fontId="70" fillId="17" borderId="0" xfId="8" applyFont="1" applyFill="1" applyAlignment="1">
      <alignment horizontal="center"/>
    </xf>
    <xf numFmtId="0" fontId="71" fillId="17" borderId="0" xfId="8" applyFont="1" applyFill="1" applyAlignment="1">
      <alignment horizontal="left" wrapText="1"/>
    </xf>
    <xf numFmtId="0" fontId="72" fillId="17" borderId="0" xfId="8" applyFont="1" applyFill="1" applyAlignment="1">
      <alignment horizontal="left" wrapText="1"/>
    </xf>
    <xf numFmtId="0" fontId="73" fillId="19" borderId="0" xfId="8" applyFont="1" applyFill="1"/>
    <xf numFmtId="0" fontId="10" fillId="19" borderId="0" xfId="8" applyFill="1"/>
    <xf numFmtId="0" fontId="78" fillId="17" borderId="0" xfId="8" applyFont="1" applyFill="1" applyAlignment="1">
      <alignment horizontal="justify" vertical="top" wrapText="1"/>
    </xf>
    <xf numFmtId="0" fontId="83" fillId="6" borderId="0" xfId="8" applyFont="1" applyFill="1" applyAlignment="1">
      <alignment horizontal="left" wrapText="1"/>
    </xf>
    <xf numFmtId="0" fontId="78" fillId="6" borderId="0" xfId="8" applyFont="1" applyFill="1" applyAlignment="1">
      <alignment horizontal="left" wrapText="1"/>
    </xf>
    <xf numFmtId="0" fontId="79" fillId="2" borderId="0" xfId="8" applyFont="1" applyFill="1" applyAlignment="1">
      <alignment horizontal="left"/>
    </xf>
    <xf numFmtId="0" fontId="77" fillId="2" borderId="0" xfId="8" applyFont="1" applyFill="1" applyAlignment="1">
      <alignment horizontal="left"/>
    </xf>
    <xf numFmtId="0" fontId="77" fillId="8" borderId="0" xfId="8" applyFont="1" applyFill="1" applyAlignment="1">
      <alignment horizontal="left"/>
    </xf>
    <xf numFmtId="0" fontId="78" fillId="8" borderId="0" xfId="8" applyFont="1" applyFill="1" applyAlignment="1">
      <alignment horizontal="left"/>
    </xf>
    <xf numFmtId="0" fontId="77" fillId="6" borderId="0" xfId="8" applyFont="1" applyFill="1" applyAlignment="1">
      <alignment horizontal="left"/>
    </xf>
    <xf numFmtId="0" fontId="10" fillId="6" borderId="0" xfId="8" applyFill="1"/>
    <xf numFmtId="0" fontId="52" fillId="6" borderId="6" xfId="7" applyFill="1" applyBorder="1"/>
    <xf numFmtId="0" fontId="10" fillId="6" borderId="6" xfId="8" applyFill="1" applyBorder="1"/>
    <xf numFmtId="0" fontId="10" fillId="6" borderId="4" xfId="8" applyFill="1" applyBorder="1"/>
    <xf numFmtId="0" fontId="5" fillId="6" borderId="0" xfId="0" applyFont="1" applyFill="1"/>
    <xf numFmtId="0" fontId="3" fillId="6" borderId="0" xfId="0" applyFont="1" applyFill="1"/>
    <xf numFmtId="0" fontId="86" fillId="6" borderId="0" xfId="0" applyFont="1" applyFill="1"/>
    <xf numFmtId="0" fontId="87" fillId="0" borderId="40" xfId="0" applyFont="1" applyBorder="1"/>
    <xf numFmtId="0" fontId="87" fillId="0" borderId="41" xfId="0" applyFont="1" applyBorder="1"/>
    <xf numFmtId="0" fontId="3" fillId="6" borderId="0" xfId="0" applyFont="1" applyFill="1" applyAlignment="1">
      <alignment vertical="center"/>
    </xf>
    <xf numFmtId="0" fontId="86" fillId="6" borderId="0" xfId="0" applyFont="1" applyFill="1" applyAlignment="1">
      <alignment wrapText="1"/>
    </xf>
    <xf numFmtId="0" fontId="92" fillId="2" borderId="14" xfId="0" applyFont="1" applyFill="1" applyBorder="1" applyAlignment="1">
      <alignment horizontal="center"/>
    </xf>
    <xf numFmtId="0" fontId="68" fillId="4" borderId="14" xfId="0" applyFont="1" applyFill="1" applyBorder="1" applyAlignment="1">
      <alignment horizontal="center"/>
    </xf>
    <xf numFmtId="0" fontId="68" fillId="3" borderId="14" xfId="0" applyFont="1" applyFill="1" applyBorder="1" applyAlignment="1">
      <alignment horizontal="center"/>
    </xf>
    <xf numFmtId="0" fontId="87" fillId="5" borderId="53" xfId="0" applyFont="1" applyFill="1" applyBorder="1" applyAlignment="1">
      <alignment horizontal="center"/>
    </xf>
    <xf numFmtId="0" fontId="87" fillId="5" borderId="11" xfId="0" applyFont="1" applyFill="1" applyBorder="1" applyAlignment="1">
      <alignment horizontal="center"/>
    </xf>
    <xf numFmtId="0" fontId="87" fillId="5" borderId="54" xfId="0" applyFont="1" applyFill="1" applyBorder="1" applyAlignment="1">
      <alignment horizontal="center"/>
    </xf>
    <xf numFmtId="0" fontId="68" fillId="8" borderId="55" xfId="0" applyFont="1" applyFill="1" applyBorder="1" applyAlignment="1">
      <alignment horizontal="center" vertical="center"/>
    </xf>
    <xf numFmtId="166" fontId="87" fillId="0" borderId="48" xfId="1" applyNumberFormat="1" applyFont="1" applyBorder="1" applyAlignment="1">
      <alignment horizontal="center" vertical="center"/>
    </xf>
    <xf numFmtId="165" fontId="87" fillId="2" borderId="15" xfId="1" applyNumberFormat="1" applyFont="1" applyFill="1" applyBorder="1" applyAlignment="1"/>
    <xf numFmtId="165" fontId="87" fillId="4" borderId="15" xfId="1" applyNumberFormat="1" applyFont="1" applyFill="1" applyBorder="1" applyAlignment="1"/>
    <xf numFmtId="165" fontId="87" fillId="3" borderId="15" xfId="1" applyNumberFormat="1" applyFont="1" applyFill="1" applyBorder="1" applyAlignment="1"/>
    <xf numFmtId="165" fontId="87" fillId="0" borderId="49" xfId="1" applyNumberFormat="1" applyFont="1" applyBorder="1" applyAlignment="1">
      <alignment horizontal="center" vertical="center"/>
    </xf>
    <xf numFmtId="167" fontId="87" fillId="0" borderId="16" xfId="0" applyNumberFormat="1" applyFont="1" applyBorder="1" applyAlignment="1">
      <alignment horizontal="center" vertical="center"/>
    </xf>
    <xf numFmtId="167" fontId="87" fillId="6" borderId="15" xfId="0" applyNumberFormat="1" applyFont="1" applyFill="1" applyBorder="1" applyAlignment="1">
      <alignment horizontal="center" vertical="center" wrapText="1"/>
    </xf>
    <xf numFmtId="167" fontId="87" fillId="6" borderId="17" xfId="0" applyNumberFormat="1" applyFont="1" applyFill="1" applyBorder="1" applyAlignment="1">
      <alignment horizontal="center" vertical="center" wrapText="1"/>
    </xf>
    <xf numFmtId="0" fontId="68" fillId="8" borderId="56" xfId="0" applyFont="1" applyFill="1" applyBorder="1" applyAlignment="1">
      <alignment horizontal="center" vertical="center"/>
    </xf>
    <xf numFmtId="166" fontId="87" fillId="5" borderId="3" xfId="1" applyNumberFormat="1" applyFont="1" applyFill="1" applyBorder="1" applyAlignment="1">
      <alignment vertical="center"/>
    </xf>
    <xf numFmtId="165" fontId="87" fillId="2" borderId="1" xfId="1" applyNumberFormat="1" applyFont="1" applyFill="1" applyBorder="1" applyAlignment="1"/>
    <xf numFmtId="165" fontId="87" fillId="4" borderId="1" xfId="1" applyNumberFormat="1" applyFont="1" applyFill="1" applyBorder="1" applyAlignment="1"/>
    <xf numFmtId="165" fontId="87" fillId="3" borderId="1" xfId="1" applyNumberFormat="1" applyFont="1" applyFill="1" applyBorder="1" applyAlignment="1"/>
    <xf numFmtId="165" fontId="87" fillId="5" borderId="57" xfId="1" applyNumberFormat="1" applyFont="1" applyFill="1" applyBorder="1" applyAlignment="1">
      <alignment vertical="center"/>
    </xf>
    <xf numFmtId="167" fontId="87" fillId="5" borderId="53" xfId="0" applyNumberFormat="1" applyFont="1" applyFill="1" applyBorder="1" applyAlignment="1">
      <alignment horizontal="center" vertical="center"/>
    </xf>
    <xf numFmtId="167" fontId="87" fillId="5" borderId="11" xfId="0" applyNumberFormat="1" applyFont="1" applyFill="1" applyBorder="1" applyAlignment="1">
      <alignment horizontal="center" vertical="center" wrapText="1"/>
    </xf>
    <xf numFmtId="167" fontId="87" fillId="5" borderId="54" xfId="0" applyNumberFormat="1" applyFont="1" applyFill="1" applyBorder="1" applyAlignment="1">
      <alignment horizontal="center" vertical="center" wrapText="1"/>
    </xf>
    <xf numFmtId="0" fontId="68" fillId="8" borderId="58" xfId="0" applyFont="1" applyFill="1" applyBorder="1" applyAlignment="1">
      <alignment horizontal="center" vertical="center"/>
    </xf>
    <xf numFmtId="166" fontId="87" fillId="0" borderId="6" xfId="1" applyNumberFormat="1" applyFont="1" applyBorder="1" applyAlignment="1">
      <alignment horizontal="center" vertical="center"/>
    </xf>
    <xf numFmtId="165" fontId="87" fillId="0" borderId="59" xfId="1" applyNumberFormat="1" applyFont="1" applyBorder="1" applyAlignment="1">
      <alignment horizontal="center" vertical="center"/>
    </xf>
    <xf numFmtId="167" fontId="87" fillId="0" borderId="18" xfId="0" applyNumberFormat="1" applyFont="1" applyBorder="1" applyAlignment="1">
      <alignment horizontal="center" vertical="center"/>
    </xf>
    <xf numFmtId="167" fontId="87" fillId="6" borderId="1" xfId="0" applyNumberFormat="1" applyFont="1" applyFill="1" applyBorder="1" applyAlignment="1">
      <alignment horizontal="center" vertical="center" wrapText="1"/>
    </xf>
    <xf numFmtId="167" fontId="87" fillId="6" borderId="19" xfId="0" applyNumberFormat="1" applyFont="1" applyFill="1" applyBorder="1" applyAlignment="1">
      <alignment horizontal="center" vertical="center" wrapText="1"/>
    </xf>
    <xf numFmtId="167" fontId="87" fillId="5" borderId="18" xfId="0" applyNumberFormat="1" applyFont="1" applyFill="1" applyBorder="1" applyAlignment="1">
      <alignment horizontal="center" vertical="center"/>
    </xf>
    <xf numFmtId="167" fontId="87" fillId="5" borderId="1" xfId="0" applyNumberFormat="1" applyFont="1" applyFill="1" applyBorder="1" applyAlignment="1">
      <alignment horizontal="center" vertical="center" wrapText="1"/>
    </xf>
    <xf numFmtId="167" fontId="87" fillId="5" borderId="19" xfId="0" applyNumberFormat="1" applyFont="1" applyFill="1" applyBorder="1" applyAlignment="1">
      <alignment horizontal="center" vertical="center" wrapText="1"/>
    </xf>
    <xf numFmtId="0" fontId="68" fillId="8" borderId="60" xfId="0" applyFont="1" applyFill="1" applyBorder="1" applyAlignment="1">
      <alignment horizontal="center" vertical="center" wrapText="1"/>
    </xf>
    <xf numFmtId="166" fontId="87" fillId="6" borderId="61" xfId="1" applyNumberFormat="1" applyFont="1" applyFill="1" applyBorder="1" applyAlignment="1">
      <alignment horizontal="center" vertical="center"/>
    </xf>
    <xf numFmtId="165" fontId="87" fillId="2" borderId="14" xfId="1" applyNumberFormat="1" applyFont="1" applyFill="1" applyBorder="1" applyAlignment="1"/>
    <xf numFmtId="165" fontId="87" fillId="4" borderId="14" xfId="1" applyNumberFormat="1" applyFont="1" applyFill="1" applyBorder="1" applyAlignment="1"/>
    <xf numFmtId="165" fontId="87" fillId="3" borderId="14" xfId="1" applyNumberFormat="1" applyFont="1" applyFill="1" applyBorder="1" applyAlignment="1"/>
    <xf numFmtId="165" fontId="87" fillId="6" borderId="62" xfId="1" applyNumberFormat="1" applyFont="1" applyFill="1" applyBorder="1" applyAlignment="1">
      <alignment vertical="center"/>
    </xf>
    <xf numFmtId="167" fontId="87" fillId="6" borderId="20" xfId="0" applyNumberFormat="1" applyFont="1" applyFill="1" applyBorder="1" applyAlignment="1">
      <alignment horizontal="center" vertical="center"/>
    </xf>
    <xf numFmtId="167" fontId="87" fillId="6" borderId="14" xfId="0" applyNumberFormat="1" applyFont="1" applyFill="1" applyBorder="1" applyAlignment="1">
      <alignment horizontal="center" vertical="center" wrapText="1"/>
    </xf>
    <xf numFmtId="167" fontId="87" fillId="6" borderId="21" xfId="0" applyNumberFormat="1" applyFont="1" applyFill="1" applyBorder="1" applyAlignment="1">
      <alignment horizontal="center" vertical="center" wrapText="1"/>
    </xf>
    <xf numFmtId="0" fontId="68" fillId="6" borderId="0" xfId="0" applyFont="1" applyFill="1" applyAlignment="1">
      <alignment horizontal="center" vertical="center" wrapText="1"/>
    </xf>
    <xf numFmtId="166" fontId="68" fillId="6" borderId="0" xfId="1" applyNumberFormat="1" applyFont="1" applyFill="1" applyBorder="1" applyAlignment="1">
      <alignment horizontal="center" vertical="center"/>
    </xf>
    <xf numFmtId="167" fontId="68" fillId="6" borderId="0" xfId="2" applyNumberFormat="1" applyFont="1" applyFill="1" applyBorder="1" applyAlignment="1">
      <alignment horizontal="right"/>
    </xf>
    <xf numFmtId="0" fontId="68" fillId="6" borderId="0" xfId="0" applyFont="1" applyFill="1" applyAlignment="1">
      <alignment horizontal="center" vertical="center"/>
    </xf>
    <xf numFmtId="167" fontId="87" fillId="6" borderId="0" xfId="0" applyNumberFormat="1" applyFont="1" applyFill="1" applyAlignment="1">
      <alignment horizontal="center" vertical="center"/>
    </xf>
    <xf numFmtId="167" fontId="87" fillId="6" borderId="0" xfId="0" applyNumberFormat="1" applyFont="1" applyFill="1" applyAlignment="1">
      <alignment horizontal="center" vertical="center" wrapText="1"/>
    </xf>
    <xf numFmtId="0" fontId="68" fillId="6" borderId="0" xfId="0" applyFont="1" applyFill="1" applyAlignment="1">
      <alignment horizontal="left" vertical="center" wrapText="1"/>
    </xf>
    <xf numFmtId="0" fontId="68" fillId="8" borderId="42" xfId="0" applyFont="1" applyFill="1" applyBorder="1" applyAlignment="1">
      <alignment horizontal="center" vertical="center"/>
    </xf>
    <xf numFmtId="166" fontId="87" fillId="0" borderId="45" xfId="1" applyNumberFormat="1" applyFont="1" applyBorder="1" applyAlignment="1">
      <alignment vertical="center"/>
    </xf>
    <xf numFmtId="165" fontId="87" fillId="0" borderId="63" xfId="1" applyNumberFormat="1" applyFont="1" applyBorder="1" applyAlignment="1">
      <alignment vertical="center"/>
    </xf>
    <xf numFmtId="167" fontId="87" fillId="0" borderId="64" xfId="0" applyNumberFormat="1" applyFont="1" applyBorder="1" applyAlignment="1">
      <alignment horizontal="center" vertical="center"/>
    </xf>
    <xf numFmtId="167" fontId="87" fillId="0" borderId="65" xfId="0" applyNumberFormat="1" applyFont="1" applyBorder="1" applyAlignment="1">
      <alignment horizontal="center" vertical="center"/>
    </xf>
    <xf numFmtId="167" fontId="87" fillId="0" borderId="46" xfId="0" applyNumberFormat="1" applyFont="1" applyBorder="1" applyAlignment="1">
      <alignment horizontal="center" vertical="center"/>
    </xf>
    <xf numFmtId="0" fontId="68" fillId="8" borderId="60" xfId="0" applyFont="1" applyFill="1" applyBorder="1" applyAlignment="1">
      <alignment horizontal="center" vertical="center"/>
    </xf>
    <xf numFmtId="166" fontId="87" fillId="0" borderId="61" xfId="1" applyNumberFormat="1" applyFont="1" applyBorder="1" applyAlignment="1">
      <alignment vertical="center"/>
    </xf>
    <xf numFmtId="165" fontId="87" fillId="0" borderId="62" xfId="1" applyNumberFormat="1" applyFont="1" applyBorder="1" applyAlignment="1">
      <alignment vertical="center"/>
    </xf>
    <xf numFmtId="167" fontId="87" fillId="0" borderId="20" xfId="0" applyNumberFormat="1" applyFont="1" applyBorder="1" applyAlignment="1">
      <alignment horizontal="center" vertical="center"/>
    </xf>
    <xf numFmtId="166" fontId="87" fillId="5" borderId="61" xfId="1" applyNumberFormat="1" applyFont="1" applyFill="1" applyBorder="1" applyAlignment="1">
      <alignment vertical="center"/>
    </xf>
    <xf numFmtId="165" fontId="87" fillId="5" borderId="62" xfId="1" applyNumberFormat="1" applyFont="1" applyFill="1" applyBorder="1" applyAlignment="1">
      <alignment vertical="center"/>
    </xf>
    <xf numFmtId="167" fontId="87" fillId="5" borderId="20" xfId="0" applyNumberFormat="1" applyFont="1" applyFill="1" applyBorder="1" applyAlignment="1">
      <alignment horizontal="center" vertical="center"/>
    </xf>
    <xf numFmtId="167" fontId="87" fillId="5" borderId="14" xfId="0" applyNumberFormat="1" applyFont="1" applyFill="1" applyBorder="1" applyAlignment="1">
      <alignment horizontal="center" vertical="center" wrapText="1"/>
    </xf>
    <xf numFmtId="167" fontId="87" fillId="5" borderId="21" xfId="0" applyNumberFormat="1" applyFont="1" applyFill="1" applyBorder="1" applyAlignment="1">
      <alignment horizontal="center" vertical="center"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165" fontId="95" fillId="9" borderId="1" xfId="1" applyNumberFormat="1" applyFont="1" applyFill="1" applyBorder="1" applyAlignment="1"/>
    <xf numFmtId="0" fontId="97" fillId="6" borderId="0" xfId="0" applyFont="1" applyFill="1" applyAlignment="1">
      <alignment horizontal="center"/>
    </xf>
    <xf numFmtId="0" fontId="98" fillId="0" borderId="3" xfId="7" applyFont="1" applyBorder="1" applyAlignment="1">
      <alignment vertical="center"/>
    </xf>
    <xf numFmtId="0" fontId="99"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68" fillId="6" borderId="0" xfId="0" applyFont="1" applyFill="1" applyAlignment="1">
      <alignment horizontal="center"/>
    </xf>
    <xf numFmtId="0" fontId="68" fillId="7" borderId="1" xfId="0" applyFont="1" applyFill="1" applyBorder="1" applyAlignment="1" applyProtection="1">
      <alignment horizontal="center"/>
      <protection locked="0"/>
    </xf>
    <xf numFmtId="0" fontId="68" fillId="6" borderId="0" xfId="0" applyFont="1" applyFill="1"/>
    <xf numFmtId="10" fontId="0" fillId="0" borderId="0" xfId="3" applyNumberFormat="1" applyFont="1"/>
    <xf numFmtId="1" fontId="68" fillId="6" borderId="1" xfId="0" applyNumberFormat="1" applyFont="1" applyFill="1" applyBorder="1" applyAlignment="1">
      <alignment horizontal="center"/>
    </xf>
    <xf numFmtId="167" fontId="68" fillId="6" borderId="1" xfId="0" applyNumberFormat="1" applyFont="1" applyFill="1" applyBorder="1" applyAlignment="1">
      <alignment horizontal="center"/>
    </xf>
    <xf numFmtId="0" fontId="100" fillId="6" borderId="0" xfId="0" applyFont="1" applyFill="1"/>
    <xf numFmtId="0" fontId="3" fillId="4" borderId="5" xfId="0" applyFont="1" applyFill="1" applyBorder="1"/>
    <xf numFmtId="0" fontId="0" fillId="4" borderId="6" xfId="0" applyFill="1" applyBorder="1"/>
    <xf numFmtId="167" fontId="101" fillId="4" borderId="4" xfId="0" applyNumberFormat="1" applyFont="1" applyFill="1" applyBorder="1" applyAlignment="1">
      <alignment horizontal="center"/>
    </xf>
    <xf numFmtId="0" fontId="0" fillId="6" borderId="51" xfId="0" applyFill="1" applyBorder="1"/>
    <xf numFmtId="0" fontId="68" fillId="6" borderId="51" xfId="0" applyFont="1" applyFill="1" applyBorder="1" applyAlignment="1">
      <alignment horizontal="center"/>
    </xf>
    <xf numFmtId="0" fontId="3" fillId="6" borderId="0" xfId="0" applyFont="1" applyFill="1" applyAlignment="1">
      <alignment horizontal="center" wrapText="1"/>
    </xf>
    <xf numFmtId="44" fontId="87" fillId="6" borderId="49" xfId="1" applyFont="1" applyFill="1" applyBorder="1" applyAlignment="1">
      <alignment horizontal="center" vertical="center" wrapText="1"/>
    </xf>
    <xf numFmtId="44" fontId="87" fillId="6" borderId="48" xfId="1" applyFont="1" applyFill="1" applyBorder="1" applyAlignment="1">
      <alignment wrapText="1"/>
    </xf>
    <xf numFmtId="165" fontId="87" fillId="6" borderId="49" xfId="1" applyNumberFormat="1" applyFont="1" applyFill="1" applyBorder="1" applyAlignment="1">
      <alignment horizontal="center" wrapText="1"/>
    </xf>
    <xf numFmtId="167" fontId="87" fillId="20" borderId="19" xfId="0" applyNumberFormat="1" applyFont="1" applyFill="1" applyBorder="1" applyAlignment="1">
      <alignment horizontal="center" vertical="center" wrapText="1"/>
    </xf>
    <xf numFmtId="0" fontId="68" fillId="20" borderId="59" xfId="0" applyFont="1" applyFill="1" applyBorder="1" applyAlignment="1">
      <alignment horizontal="center" vertical="center"/>
    </xf>
    <xf numFmtId="0" fontId="68" fillId="8" borderId="6" xfId="0" applyFont="1" applyFill="1" applyBorder="1" applyAlignment="1">
      <alignment vertical="center"/>
    </xf>
    <xf numFmtId="165" fontId="87" fillId="8" borderId="59" xfId="1" applyNumberFormat="1" applyFont="1" applyFill="1" applyBorder="1" applyAlignment="1">
      <alignment horizontal="center" wrapText="1"/>
    </xf>
    <xf numFmtId="0" fontId="68" fillId="6" borderId="62" xfId="0" applyFont="1" applyFill="1" applyBorder="1" applyAlignment="1">
      <alignment horizontal="center" vertical="center"/>
    </xf>
    <xf numFmtId="0" fontId="68" fillId="6" borderId="61" xfId="0" applyFont="1" applyFill="1" applyBorder="1" applyAlignment="1">
      <alignment vertical="center"/>
    </xf>
    <xf numFmtId="165" fontId="87" fillId="6" borderId="62" xfId="1" applyNumberFormat="1" applyFont="1" applyFill="1" applyBorder="1" applyAlignment="1">
      <alignment horizontal="center" wrapText="1"/>
    </xf>
    <xf numFmtId="0" fontId="4" fillId="6" borderId="0" xfId="0" applyFont="1" applyFill="1"/>
    <xf numFmtId="0" fontId="0" fillId="0" borderId="0" xfId="0" applyAlignment="1">
      <alignment horizontal="center"/>
    </xf>
    <xf numFmtId="0" fontId="92" fillId="2" borderId="11" xfId="0" applyFont="1" applyFill="1" applyBorder="1" applyAlignment="1">
      <alignment horizontal="center"/>
    </xf>
    <xf numFmtId="0" fontId="68" fillId="4" borderId="11" xfId="0" applyFont="1" applyFill="1" applyBorder="1" applyAlignment="1">
      <alignment horizontal="center"/>
    </xf>
    <xf numFmtId="0" fontId="68" fillId="3" borderId="11" xfId="0" applyFont="1" applyFill="1" applyBorder="1" applyAlignment="1">
      <alignment horizontal="center"/>
    </xf>
    <xf numFmtId="0" fontId="68" fillId="6" borderId="16" xfId="0" applyFont="1" applyFill="1" applyBorder="1" applyAlignment="1">
      <alignment horizontal="center" vertical="center"/>
    </xf>
    <xf numFmtId="0" fontId="68" fillId="8" borderId="18" xfId="0" applyFont="1" applyFill="1" applyBorder="1" applyAlignment="1">
      <alignment horizontal="center" vertical="center"/>
    </xf>
    <xf numFmtId="166" fontId="87" fillId="8" borderId="3" xfId="1" applyNumberFormat="1" applyFont="1" applyFill="1" applyBorder="1" applyAlignment="1">
      <alignment horizontal="center" vertical="center"/>
    </xf>
    <xf numFmtId="165" fontId="87" fillId="8" borderId="57" xfId="1" applyNumberFormat="1" applyFont="1" applyFill="1" applyBorder="1" applyAlignment="1">
      <alignment vertical="center"/>
    </xf>
    <xf numFmtId="167" fontId="87" fillId="8" borderId="53" xfId="0" applyNumberFormat="1" applyFont="1" applyFill="1" applyBorder="1" applyAlignment="1">
      <alignment horizontal="center" vertical="center"/>
    </xf>
    <xf numFmtId="167" fontId="87" fillId="8" borderId="11" xfId="0" applyNumberFormat="1" applyFont="1" applyFill="1" applyBorder="1" applyAlignment="1">
      <alignment horizontal="center" vertical="center" wrapText="1"/>
    </xf>
    <xf numFmtId="167" fontId="87" fillId="8" borderId="54" xfId="0" applyNumberFormat="1" applyFont="1" applyFill="1" applyBorder="1" applyAlignment="1">
      <alignment horizontal="center" vertical="center" wrapText="1"/>
    </xf>
    <xf numFmtId="0" fontId="68" fillId="6" borderId="18" xfId="0" applyFont="1" applyFill="1" applyBorder="1" applyAlignment="1">
      <alignment horizontal="center" vertical="center"/>
    </xf>
    <xf numFmtId="0" fontId="68" fillId="8" borderId="20" xfId="0" applyFont="1" applyFill="1" applyBorder="1" applyAlignment="1">
      <alignment horizontal="center" vertical="center"/>
    </xf>
    <xf numFmtId="166" fontId="87" fillId="8" borderId="61" xfId="1" applyNumberFormat="1" applyFont="1" applyFill="1" applyBorder="1" applyAlignment="1">
      <alignment horizontal="center" vertical="center"/>
    </xf>
    <xf numFmtId="165" fontId="87" fillId="8" borderId="62" xfId="1" applyNumberFormat="1" applyFont="1" applyFill="1" applyBorder="1" applyAlignment="1">
      <alignment vertical="center"/>
    </xf>
    <xf numFmtId="167" fontId="87" fillId="8" borderId="20" xfId="0" applyNumberFormat="1" applyFont="1" applyFill="1" applyBorder="1" applyAlignment="1">
      <alignment horizontal="center" vertical="center"/>
    </xf>
    <xf numFmtId="167" fontId="87" fillId="8" borderId="14" xfId="0" applyNumberFormat="1" applyFont="1" applyFill="1" applyBorder="1" applyAlignment="1">
      <alignment horizontal="center" vertical="center" wrapText="1"/>
    </xf>
    <xf numFmtId="167" fontId="87" fillId="8" borderId="21" xfId="0" applyNumberFormat="1" applyFont="1" applyFill="1" applyBorder="1" applyAlignment="1">
      <alignment horizontal="center" vertical="center" wrapText="1"/>
    </xf>
    <xf numFmtId="166" fontId="87" fillId="0" borderId="74" xfId="1" applyNumberFormat="1" applyFont="1" applyBorder="1" applyAlignment="1">
      <alignment horizontal="center" vertical="center"/>
    </xf>
    <xf numFmtId="165" fontId="87" fillId="0" borderId="17" xfId="1" applyNumberFormat="1" applyFont="1" applyBorder="1" applyAlignment="1">
      <alignment vertical="center"/>
    </xf>
    <xf numFmtId="167" fontId="87" fillId="0" borderId="15" xfId="0" applyNumberFormat="1" applyFont="1" applyBorder="1" applyAlignment="1">
      <alignment horizontal="center" vertical="center"/>
    </xf>
    <xf numFmtId="167" fontId="87" fillId="0" borderId="17" xfId="0" applyNumberFormat="1" applyFont="1" applyBorder="1" applyAlignment="1">
      <alignment horizontal="center" vertical="center"/>
    </xf>
    <xf numFmtId="166" fontId="87" fillId="8" borderId="4" xfId="1" applyNumberFormat="1" applyFont="1" applyFill="1" applyBorder="1" applyAlignment="1">
      <alignment horizontal="center" vertical="center"/>
    </xf>
    <xf numFmtId="165" fontId="87" fillId="8" borderId="19" xfId="1" applyNumberFormat="1" applyFont="1" applyFill="1" applyBorder="1" applyAlignment="1">
      <alignment vertical="center"/>
    </xf>
    <xf numFmtId="167" fontId="87" fillId="8" borderId="18" xfId="0" applyNumberFormat="1" applyFont="1" applyFill="1" applyBorder="1" applyAlignment="1">
      <alignment horizontal="center" vertical="center"/>
    </xf>
    <xf numFmtId="167" fontId="87" fillId="8" borderId="1" xfId="0" applyNumberFormat="1" applyFont="1" applyFill="1" applyBorder="1" applyAlignment="1">
      <alignment horizontal="center" vertical="center" wrapText="1"/>
    </xf>
    <xf numFmtId="167" fontId="87" fillId="8" borderId="19" xfId="0" applyNumberFormat="1" applyFont="1" applyFill="1" applyBorder="1" applyAlignment="1">
      <alignment horizontal="center" vertical="center" wrapText="1"/>
    </xf>
    <xf numFmtId="166" fontId="87" fillId="0" borderId="4" xfId="1" applyNumberFormat="1" applyFont="1" applyBorder="1" applyAlignment="1">
      <alignment horizontal="center" vertical="center"/>
    </xf>
    <xf numFmtId="165" fontId="87" fillId="0" borderId="19" xfId="1" applyNumberFormat="1" applyFont="1" applyBorder="1" applyAlignment="1">
      <alignment vertical="center"/>
    </xf>
    <xf numFmtId="165" fontId="87" fillId="0" borderId="19" xfId="1" applyNumberFormat="1" applyFont="1" applyBorder="1" applyAlignment="1">
      <alignment horizontal="center" vertical="center"/>
    </xf>
    <xf numFmtId="166" fontId="87" fillId="8" borderId="75" xfId="1" applyNumberFormat="1" applyFont="1" applyFill="1" applyBorder="1" applyAlignment="1">
      <alignment vertical="center"/>
    </xf>
    <xf numFmtId="165" fontId="87" fillId="8" borderId="21" xfId="1" applyNumberFormat="1" applyFont="1" applyFill="1" applyBorder="1" applyAlignment="1">
      <alignment vertical="center"/>
    </xf>
    <xf numFmtId="0" fontId="111" fillId="6" borderId="0" xfId="0" applyFont="1" applyFill="1"/>
    <xf numFmtId="0" fontId="112" fillId="6" borderId="0" xfId="0" applyFont="1" applyFill="1"/>
    <xf numFmtId="0" fontId="0" fillId="4" borderId="5" xfId="0" applyFill="1" applyBorder="1"/>
    <xf numFmtId="0" fontId="3" fillId="4" borderId="6" xfId="0" applyFont="1" applyFill="1" applyBorder="1"/>
    <xf numFmtId="0" fontId="0" fillId="4" borderId="4" xfId="0" applyFill="1" applyBorder="1"/>
    <xf numFmtId="0" fontId="68" fillId="8" borderId="59" xfId="0" applyFont="1" applyFill="1" applyBorder="1" applyAlignment="1">
      <alignment horizontal="center" vertical="center"/>
    </xf>
    <xf numFmtId="0" fontId="71" fillId="17" borderId="0" xfId="8" applyFont="1" applyFill="1" applyAlignment="1">
      <alignment horizontal="left" wrapText="1"/>
    </xf>
    <xf numFmtId="0" fontId="69" fillId="18" borderId="0" xfId="8" applyFont="1" applyFill="1" applyAlignment="1">
      <alignment horizontal="center" wrapText="1"/>
    </xf>
    <xf numFmtId="0" fontId="71" fillId="0" borderId="0" xfId="8" applyFont="1" applyAlignment="1">
      <alignment horizontal="left" wrapText="1"/>
    </xf>
    <xf numFmtId="0" fontId="72" fillId="0" borderId="0" xfId="8" applyFont="1" applyAlignment="1">
      <alignment horizontal="left" wrapText="1"/>
    </xf>
    <xf numFmtId="0" fontId="73" fillId="17" borderId="0" xfId="8" applyFont="1" applyFill="1" applyAlignment="1">
      <alignment horizontal="left" wrapText="1"/>
    </xf>
    <xf numFmtId="0" fontId="72" fillId="17" borderId="0" xfId="8" applyFont="1" applyFill="1" applyAlignment="1">
      <alignment horizontal="left" wrapText="1"/>
    </xf>
    <xf numFmtId="0" fontId="75" fillId="17" borderId="0" xfId="8" applyFont="1" applyFill="1" applyAlignment="1">
      <alignment horizontal="left" wrapText="1"/>
    </xf>
    <xf numFmtId="0" fontId="77" fillId="0" borderId="0" xfId="8" applyFont="1" applyAlignment="1">
      <alignment horizontal="center"/>
    </xf>
    <xf numFmtId="0" fontId="78" fillId="17" borderId="0" xfId="8" applyFont="1" applyFill="1" applyAlignment="1">
      <alignment horizontal="justify" vertical="top" wrapText="1"/>
    </xf>
    <xf numFmtId="0" fontId="77" fillId="19" borderId="0" xfId="8" applyFont="1" applyFill="1" applyAlignment="1">
      <alignment horizontal="left"/>
    </xf>
    <xf numFmtId="0" fontId="72" fillId="17" borderId="0" xfId="8" applyFont="1" applyFill="1" applyAlignment="1">
      <alignment horizontal="left"/>
    </xf>
    <xf numFmtId="0" fontId="80" fillId="8" borderId="0" xfId="8" applyFont="1" applyFill="1" applyAlignment="1">
      <alignment horizontal="center"/>
    </xf>
    <xf numFmtId="0" fontId="81" fillId="8" borderId="0" xfId="8" applyFont="1" applyFill="1" applyAlignment="1">
      <alignment horizontal="left" wrapText="1"/>
    </xf>
    <xf numFmtId="0" fontId="78" fillId="8" borderId="0" xfId="8" applyFont="1" applyFill="1" applyAlignment="1">
      <alignment horizontal="left" wrapText="1"/>
    </xf>
    <xf numFmtId="0" fontId="72" fillId="8" borderId="0" xfId="8" applyFont="1" applyFill="1" applyAlignment="1">
      <alignment horizontal="left" wrapText="1"/>
    </xf>
    <xf numFmtId="0" fontId="84" fillId="6" borderId="5" xfId="8" applyFont="1" applyFill="1" applyBorder="1" applyAlignment="1">
      <alignment horizontal="right"/>
    </xf>
    <xf numFmtId="0" fontId="84" fillId="6" borderId="6" xfId="8" applyFont="1" applyFill="1" applyBorder="1" applyAlignment="1">
      <alignment horizontal="right"/>
    </xf>
    <xf numFmtId="0" fontId="78" fillId="0" borderId="0" xfId="8" applyFont="1" applyAlignment="1">
      <alignment horizontal="left" wrapText="1"/>
    </xf>
    <xf numFmtId="0" fontId="65" fillId="14" borderId="29" xfId="9" applyFont="1" applyFill="1" applyBorder="1" applyAlignment="1">
      <alignment horizontal="center" vertical="center"/>
    </xf>
    <xf numFmtId="0" fontId="65" fillId="14" borderId="33" xfId="9" applyFont="1" applyFill="1" applyBorder="1" applyAlignment="1">
      <alignment horizontal="center" vertical="center"/>
    </xf>
    <xf numFmtId="0" fontId="65" fillId="14" borderId="37" xfId="9" applyFont="1" applyFill="1" applyBorder="1" applyAlignment="1">
      <alignment horizontal="center" vertical="center"/>
    </xf>
    <xf numFmtId="0" fontId="65" fillId="9" borderId="0" xfId="9" applyFont="1" applyFill="1" applyAlignment="1">
      <alignment horizontal="left" wrapText="1"/>
    </xf>
    <xf numFmtId="0" fontId="63" fillId="0" borderId="28" xfId="9" applyFont="1" applyBorder="1" applyAlignment="1">
      <alignment horizontal="center"/>
    </xf>
    <xf numFmtId="0" fontId="65" fillId="14" borderId="29" xfId="9" applyFont="1" applyFill="1" applyBorder="1" applyAlignment="1">
      <alignment horizontal="center" wrapText="1"/>
    </xf>
    <xf numFmtId="0" fontId="65" fillId="14" borderId="32" xfId="9" applyFont="1" applyFill="1" applyBorder="1" applyAlignment="1">
      <alignment horizontal="center" wrapText="1"/>
    </xf>
    <xf numFmtId="0" fontId="65" fillId="15" borderId="29" xfId="9" applyFont="1" applyFill="1" applyBorder="1" applyAlignment="1">
      <alignment horizontal="center" wrapText="1"/>
    </xf>
    <xf numFmtId="0" fontId="65" fillId="15" borderId="33" xfId="9" applyFont="1" applyFill="1" applyBorder="1" applyAlignment="1">
      <alignment horizontal="center" wrapText="1"/>
    </xf>
    <xf numFmtId="0" fontId="65" fillId="2" borderId="30" xfId="9" applyFont="1" applyFill="1" applyBorder="1" applyAlignment="1">
      <alignment horizontal="center"/>
    </xf>
    <xf numFmtId="0" fontId="65" fillId="2" borderId="31" xfId="9" applyFont="1" applyFill="1" applyBorder="1" applyAlignment="1">
      <alignment horizontal="center"/>
    </xf>
    <xf numFmtId="0" fontId="68" fillId="5" borderId="42" xfId="0" applyFont="1" applyFill="1" applyBorder="1" applyAlignment="1">
      <alignment horizontal="center" wrapText="1"/>
    </xf>
    <xf numFmtId="0" fontId="68" fillId="5" borderId="50" xfId="0" applyFont="1" applyFill="1" applyBorder="1" applyAlignment="1">
      <alignment horizontal="center" wrapText="1"/>
    </xf>
    <xf numFmtId="0" fontId="68" fillId="5" borderId="43"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68" fillId="5" borderId="44" xfId="0" applyFont="1" applyFill="1" applyBorder="1" applyAlignment="1">
      <alignment horizontal="center"/>
    </xf>
    <xf numFmtId="0" fontId="68" fillId="5" borderId="45" xfId="0" applyFont="1" applyFill="1" applyBorder="1" applyAlignment="1">
      <alignment horizontal="center"/>
    </xf>
    <xf numFmtId="0" fontId="68" fillId="5" borderId="43" xfId="0" applyFont="1" applyFill="1" applyBorder="1" applyAlignment="1">
      <alignment horizontal="center"/>
    </xf>
    <xf numFmtId="0" fontId="68" fillId="5" borderId="46" xfId="0" applyFont="1" applyFill="1" applyBorder="1" applyAlignment="1">
      <alignment horizontal="center" wrapText="1"/>
    </xf>
    <xf numFmtId="0" fontId="68" fillId="5" borderId="52" xfId="0" applyFont="1" applyFill="1" applyBorder="1" applyAlignment="1">
      <alignment horizontal="center" wrapText="1"/>
    </xf>
    <xf numFmtId="0" fontId="87" fillId="5" borderId="47" xfId="0" applyFont="1" applyFill="1" applyBorder="1" applyAlignment="1">
      <alignment horizontal="center"/>
    </xf>
    <xf numFmtId="0" fontId="87" fillId="5" borderId="48" xfId="0" applyFont="1" applyFill="1" applyBorder="1" applyAlignment="1">
      <alignment horizontal="center"/>
    </xf>
    <xf numFmtId="0" fontId="87" fillId="5" borderId="49" xfId="0" applyFont="1" applyFill="1" applyBorder="1" applyAlignment="1">
      <alignment horizontal="center"/>
    </xf>
    <xf numFmtId="0" fontId="85" fillId="5" borderId="0" xfId="0" applyFont="1" applyFill="1" applyAlignment="1">
      <alignment horizontal="center"/>
    </xf>
    <xf numFmtId="0" fontId="88" fillId="5" borderId="0" xfId="0" applyFont="1" applyFill="1" applyAlignment="1">
      <alignment horizontal="center" vertical="center"/>
    </xf>
    <xf numFmtId="0" fontId="89" fillId="6" borderId="0" xfId="0" applyFont="1" applyFill="1" applyAlignment="1">
      <alignment horizontal="center"/>
    </xf>
    <xf numFmtId="0" fontId="90" fillId="6" borderId="0" xfId="0" applyFont="1" applyFill="1" applyAlignment="1">
      <alignment horizontal="center"/>
    </xf>
    <xf numFmtId="0" fontId="2" fillId="6" borderId="0" xfId="0" applyFont="1" applyFill="1" applyAlignment="1">
      <alignment horizontal="left"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93" fillId="8" borderId="5" xfId="0" applyFont="1" applyFill="1" applyBorder="1" applyAlignment="1">
      <alignment horizontal="center"/>
    </xf>
    <xf numFmtId="0" fontId="93" fillId="8" borderId="6" xfId="0" applyFont="1" applyFill="1" applyBorder="1" applyAlignment="1">
      <alignment horizontal="center"/>
    </xf>
    <xf numFmtId="0" fontId="93" fillId="8" borderId="4" xfId="0" applyFont="1" applyFill="1" applyBorder="1" applyAlignment="1">
      <alignment horizontal="center"/>
    </xf>
    <xf numFmtId="0" fontId="94" fillId="8" borderId="1" xfId="0" applyFont="1" applyFill="1" applyBorder="1" applyAlignment="1">
      <alignment horizontal="center"/>
    </xf>
    <xf numFmtId="0" fontId="96" fillId="8" borderId="1" xfId="0" applyFont="1" applyFill="1" applyBorder="1" applyAlignment="1">
      <alignment horizontal="center"/>
    </xf>
    <xf numFmtId="0" fontId="0" fillId="6" borderId="0" xfId="0" applyFill="1" applyAlignment="1">
      <alignment horizontal="right" vertical="center"/>
    </xf>
    <xf numFmtId="0" fontId="52" fillId="0" borderId="3" xfId="7" applyBorder="1" applyAlignment="1">
      <alignment horizontal="left" vertical="center"/>
    </xf>
    <xf numFmtId="0" fontId="3" fillId="4" borderId="5" xfId="0" applyFont="1" applyFill="1" applyBorder="1" applyAlignment="1">
      <alignment horizontal="center"/>
    </xf>
    <xf numFmtId="0" fontId="3" fillId="4" borderId="6" xfId="0" applyFont="1" applyFill="1" applyBorder="1" applyAlignment="1">
      <alignment horizontal="center"/>
    </xf>
    <xf numFmtId="0" fontId="3" fillId="4" borderId="4" xfId="0" applyFont="1" applyFill="1" applyBorder="1" applyAlignment="1">
      <alignment horizont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102" fillId="5" borderId="66" xfId="0" applyFont="1" applyFill="1" applyBorder="1" applyAlignment="1">
      <alignment horizontal="center" vertical="center" wrapText="1"/>
    </xf>
    <xf numFmtId="0" fontId="102" fillId="5" borderId="40" xfId="0" applyFont="1" applyFill="1" applyBorder="1" applyAlignment="1">
      <alignment horizontal="center" vertical="center" wrapText="1"/>
    </xf>
    <xf numFmtId="0" fontId="102" fillId="5" borderId="41" xfId="0" applyFont="1" applyFill="1" applyBorder="1" applyAlignment="1">
      <alignment horizontal="center" vertical="center" wrapText="1"/>
    </xf>
    <xf numFmtId="0" fontId="103" fillId="5" borderId="66" xfId="0" applyFont="1" applyFill="1" applyBorder="1" applyAlignment="1">
      <alignment horizontal="center" vertical="center" wrapText="1"/>
    </xf>
    <xf numFmtId="0" fontId="103" fillId="5" borderId="40" xfId="0" applyFont="1" applyFill="1" applyBorder="1" applyAlignment="1">
      <alignment horizontal="center" vertical="center" wrapText="1"/>
    </xf>
    <xf numFmtId="0" fontId="103" fillId="5" borderId="41" xfId="0" applyFont="1" applyFill="1" applyBorder="1" applyAlignment="1">
      <alignment horizontal="center" vertical="center" wrapText="1"/>
    </xf>
    <xf numFmtId="0" fontId="104" fillId="5" borderId="67" xfId="0" applyFont="1" applyFill="1" applyBorder="1" applyAlignment="1">
      <alignment horizontal="center" vertical="center" wrapText="1"/>
    </xf>
    <xf numFmtId="0" fontId="104" fillId="5" borderId="45" xfId="0" applyFont="1" applyFill="1" applyBorder="1" applyAlignment="1">
      <alignment horizontal="center" vertical="center" wrapText="1"/>
    </xf>
    <xf numFmtId="0" fontId="104" fillId="5" borderId="63" xfId="0" applyFont="1" applyFill="1" applyBorder="1" applyAlignment="1">
      <alignment horizontal="center" vertical="center" wrapText="1"/>
    </xf>
    <xf numFmtId="0" fontId="105" fillId="5" borderId="66" xfId="0" applyFont="1" applyFill="1" applyBorder="1" applyAlignment="1">
      <alignment horizontal="center" vertical="center" wrapText="1"/>
    </xf>
    <xf numFmtId="0" fontId="105" fillId="5" borderId="41" xfId="0" applyFont="1" applyFill="1" applyBorder="1" applyAlignment="1">
      <alignment horizontal="center" vertical="center" wrapText="1"/>
    </xf>
    <xf numFmtId="0" fontId="105" fillId="5" borderId="67" xfId="0" applyFont="1" applyFill="1" applyBorder="1" applyAlignment="1">
      <alignment horizontal="center" vertical="center" wrapText="1"/>
    </xf>
    <xf numFmtId="0" fontId="105" fillId="5" borderId="45" xfId="0" applyFont="1" applyFill="1" applyBorder="1" applyAlignment="1">
      <alignment horizontal="center" vertical="center" wrapText="1"/>
    </xf>
    <xf numFmtId="0" fontId="105" fillId="5" borderId="63" xfId="0" applyFont="1" applyFill="1" applyBorder="1" applyAlignment="1">
      <alignment horizontal="center" vertical="center" wrapText="1"/>
    </xf>
    <xf numFmtId="0" fontId="4" fillId="6" borderId="0" xfId="0" applyFont="1" applyFill="1" applyAlignment="1">
      <alignment horizontal="center"/>
    </xf>
    <xf numFmtId="0" fontId="87" fillId="6" borderId="16" xfId="0" applyFont="1" applyFill="1" applyBorder="1" applyAlignment="1">
      <alignment horizontal="center"/>
    </xf>
    <xf numFmtId="0" fontId="87" fillId="6" borderId="15" xfId="0" applyFont="1" applyFill="1" applyBorder="1" applyAlignment="1">
      <alignment horizontal="center"/>
    </xf>
    <xf numFmtId="165" fontId="106" fillId="6" borderId="48" xfId="1" applyNumberFormat="1" applyFont="1" applyFill="1" applyBorder="1" applyAlignment="1">
      <alignment horizontal="center" wrapText="1"/>
    </xf>
    <xf numFmtId="5" fontId="105" fillId="7" borderId="67" xfId="2" applyNumberFormat="1" applyFont="1" applyFill="1" applyBorder="1" applyAlignment="1" applyProtection="1">
      <alignment horizontal="center" vertical="center" wrapText="1"/>
      <protection locked="0"/>
    </xf>
    <xf numFmtId="5" fontId="105" fillId="7" borderId="63" xfId="2" applyNumberFormat="1" applyFont="1" applyFill="1" applyBorder="1" applyAlignment="1" applyProtection="1">
      <alignment horizontal="center" vertical="center" wrapText="1"/>
      <protection locked="0"/>
    </xf>
    <xf numFmtId="5" fontId="105" fillId="7" borderId="68" xfId="2" applyNumberFormat="1" applyFont="1" applyFill="1" applyBorder="1" applyAlignment="1" applyProtection="1">
      <alignment horizontal="center" vertical="center" wrapText="1"/>
      <protection locked="0"/>
    </xf>
    <xf numFmtId="5" fontId="105" fillId="7" borderId="69" xfId="2" applyNumberFormat="1" applyFont="1" applyFill="1" applyBorder="1" applyAlignment="1" applyProtection="1">
      <alignment horizontal="center" vertical="center" wrapText="1"/>
      <protection locked="0"/>
    </xf>
    <xf numFmtId="5" fontId="105" fillId="7" borderId="71" xfId="2" applyNumberFormat="1" applyFont="1" applyFill="1" applyBorder="1" applyAlignment="1" applyProtection="1">
      <alignment horizontal="center" vertical="center" wrapText="1"/>
      <protection locked="0"/>
    </xf>
    <xf numFmtId="5" fontId="105" fillId="7" borderId="52" xfId="2" applyNumberFormat="1" applyFont="1" applyFill="1" applyBorder="1" applyAlignment="1" applyProtection="1">
      <alignment horizontal="center" vertical="center" wrapText="1"/>
      <protection locked="0"/>
    </xf>
    <xf numFmtId="165" fontId="107" fillId="6" borderId="47" xfId="1" applyNumberFormat="1" applyFont="1" applyFill="1" applyBorder="1" applyAlignment="1">
      <alignment horizontal="center" wrapText="1"/>
    </xf>
    <xf numFmtId="165" fontId="107" fillId="6" borderId="48" xfId="1" applyNumberFormat="1" applyFont="1" applyFill="1" applyBorder="1" applyAlignment="1">
      <alignment horizontal="center" wrapText="1"/>
    </xf>
    <xf numFmtId="0" fontId="87" fillId="20" borderId="18" xfId="0" applyFont="1" applyFill="1" applyBorder="1" applyAlignment="1">
      <alignment horizontal="center"/>
    </xf>
    <xf numFmtId="0" fontId="87" fillId="20" borderId="1" xfId="0" applyFont="1" applyFill="1" applyBorder="1" applyAlignment="1">
      <alignment horizontal="center"/>
    </xf>
    <xf numFmtId="165" fontId="106" fillId="20" borderId="6" xfId="1" applyNumberFormat="1" applyFont="1" applyFill="1" applyBorder="1" applyAlignment="1">
      <alignment horizontal="center" wrapText="1"/>
    </xf>
    <xf numFmtId="165" fontId="107" fillId="8" borderId="70" xfId="1" applyNumberFormat="1" applyFont="1" applyFill="1" applyBorder="1" applyAlignment="1">
      <alignment horizontal="center" wrapText="1"/>
    </xf>
    <xf numFmtId="165" fontId="107" fillId="8" borderId="6" xfId="1" applyNumberFormat="1" applyFont="1" applyFill="1" applyBorder="1" applyAlignment="1">
      <alignment horizontal="center" wrapText="1"/>
    </xf>
    <xf numFmtId="0" fontId="87" fillId="6" borderId="20" xfId="0" applyFont="1" applyFill="1" applyBorder="1" applyAlignment="1">
      <alignment horizontal="center"/>
    </xf>
    <xf numFmtId="0" fontId="87" fillId="6" borderId="14" xfId="0" applyFont="1" applyFill="1" applyBorder="1" applyAlignment="1">
      <alignment horizontal="center"/>
    </xf>
    <xf numFmtId="165" fontId="106" fillId="6" borderId="61" xfId="1" applyNumberFormat="1" applyFont="1" applyFill="1" applyBorder="1" applyAlignment="1">
      <alignment horizontal="center" wrapText="1"/>
    </xf>
    <xf numFmtId="165" fontId="107" fillId="6" borderId="72" xfId="1" applyNumberFormat="1" applyFont="1" applyFill="1" applyBorder="1" applyAlignment="1">
      <alignment horizontal="center" wrapText="1"/>
    </xf>
    <xf numFmtId="165" fontId="107" fillId="6" borderId="61" xfId="1" applyNumberFormat="1" applyFont="1" applyFill="1" applyBorder="1" applyAlignment="1">
      <alignment horizontal="center" wrapText="1"/>
    </xf>
    <xf numFmtId="0" fontId="68" fillId="5" borderId="73" xfId="0" applyFont="1" applyFill="1" applyBorder="1" applyAlignment="1">
      <alignment horizontal="center" wrapText="1"/>
    </xf>
    <xf numFmtId="0" fontId="68" fillId="5" borderId="0" xfId="0" applyFont="1" applyFill="1" applyAlignment="1">
      <alignment horizontal="center" vertical="center" wrapText="1"/>
    </xf>
    <xf numFmtId="0" fontId="68" fillId="5" borderId="69" xfId="0" applyFont="1" applyFill="1" applyBorder="1" applyAlignment="1">
      <alignment horizontal="center" wrapText="1"/>
    </xf>
    <xf numFmtId="0" fontId="108" fillId="6" borderId="0" xfId="0" applyFont="1" applyFill="1" applyAlignment="1">
      <alignment horizontal="center"/>
    </xf>
    <xf numFmtId="0" fontId="104" fillId="6" borderId="0" xfId="0" applyFont="1" applyFill="1" applyAlignment="1">
      <alignment horizontal="left" wrapText="1"/>
    </xf>
    <xf numFmtId="0" fontId="52" fillId="0" borderId="0" xfId="7" applyAlignment="1">
      <alignment horizontal="right" vertical="center"/>
    </xf>
    <xf numFmtId="0" fontId="94" fillId="6" borderId="1" xfId="0" applyFont="1" applyFill="1" applyBorder="1" applyAlignment="1">
      <alignment horizontal="center"/>
    </xf>
    <xf numFmtId="0" fontId="96" fillId="6" borderId="5" xfId="0" applyFont="1" applyFill="1" applyBorder="1" applyAlignment="1">
      <alignment horizontal="center"/>
    </xf>
    <xf numFmtId="0" fontId="96" fillId="6" borderId="6" xfId="0" applyFont="1" applyFill="1" applyBorder="1" applyAlignment="1">
      <alignment horizontal="center"/>
    </xf>
    <xf numFmtId="0" fontId="96" fillId="6" borderId="4" xfId="0" applyFont="1" applyFill="1" applyBorder="1" applyAlignment="1">
      <alignment horizontal="center"/>
    </xf>
    <xf numFmtId="0" fontId="97" fillId="6" borderId="0" xfId="0" applyFont="1" applyFill="1" applyAlignment="1">
      <alignment horizontal="center"/>
    </xf>
    <xf numFmtId="0" fontId="4" fillId="6" borderId="0" xfId="0" applyFont="1" applyFill="1" applyAlignment="1">
      <alignment horizontal="center" wrapText="1"/>
    </xf>
    <xf numFmtId="0" fontId="110" fillId="8" borderId="5" xfId="0" applyFont="1" applyFill="1" applyBorder="1" applyAlignment="1">
      <alignment horizontal="center"/>
    </xf>
    <xf numFmtId="0" fontId="110" fillId="8" borderId="6" xfId="0" applyFont="1" applyFill="1" applyBorder="1" applyAlignment="1">
      <alignment horizontal="center"/>
    </xf>
    <xf numFmtId="0" fontId="110" fillId="8" borderId="4" xfId="0" applyFont="1" applyFill="1" applyBorder="1" applyAlignment="1">
      <alignment horizontal="center"/>
    </xf>
    <xf numFmtId="0" fontId="96" fillId="8" borderId="5" xfId="0" applyFont="1" applyFill="1" applyBorder="1" applyAlignment="1">
      <alignment horizontal="center"/>
    </xf>
    <xf numFmtId="0" fontId="96" fillId="8" borderId="6" xfId="0" applyFont="1" applyFill="1" applyBorder="1" applyAlignment="1">
      <alignment horizontal="center"/>
    </xf>
    <xf numFmtId="0" fontId="96" fillId="8" borderId="4" xfId="0" applyFont="1" applyFill="1" applyBorder="1" applyAlignment="1">
      <alignment horizontal="center"/>
    </xf>
    <xf numFmtId="0" fontId="113" fillId="6" borderId="0" xfId="0" applyFont="1" applyFill="1" applyAlignment="1">
      <alignment horizontal="center"/>
    </xf>
    <xf numFmtId="0" fontId="104" fillId="5" borderId="66" xfId="0" applyFont="1" applyFill="1" applyBorder="1" applyAlignment="1">
      <alignment horizontal="center" vertical="center" wrapText="1"/>
    </xf>
    <xf numFmtId="0" fontId="104" fillId="5" borderId="40" xfId="0" applyFont="1" applyFill="1" applyBorder="1" applyAlignment="1">
      <alignment horizontal="center" vertical="center" wrapText="1"/>
    </xf>
    <xf numFmtId="0" fontId="104" fillId="5" borderId="41" xfId="0" applyFont="1" applyFill="1" applyBorder="1" applyAlignment="1">
      <alignment horizontal="center" vertical="center" wrapText="1"/>
    </xf>
    <xf numFmtId="0" fontId="105" fillId="5" borderId="40" xfId="0" applyFont="1" applyFill="1" applyBorder="1" applyAlignment="1">
      <alignment horizontal="center" vertical="center" wrapText="1"/>
    </xf>
    <xf numFmtId="0" fontId="87" fillId="8" borderId="18" xfId="0" applyFont="1" applyFill="1" applyBorder="1" applyAlignment="1">
      <alignment horizontal="center"/>
    </xf>
    <xf numFmtId="0" fontId="87" fillId="8" borderId="1" xfId="0" applyFont="1" applyFill="1" applyBorder="1" applyAlignment="1">
      <alignment horizontal="center"/>
    </xf>
    <xf numFmtId="165" fontId="106" fillId="8" borderId="6" xfId="1" applyNumberFormat="1" applyFont="1" applyFill="1" applyBorder="1" applyAlignment="1">
      <alignment horizontal="center" wrapText="1"/>
    </xf>
    <xf numFmtId="0" fontId="19" fillId="8" borderId="2"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37" fillId="5" borderId="1" xfId="0" applyFont="1" applyFill="1" applyBorder="1" applyAlignment="1">
      <alignment horizontal="center" vertical="center"/>
    </xf>
    <xf numFmtId="0" fontId="35" fillId="5" borderId="1" xfId="0" applyFont="1" applyFill="1" applyBorder="1" applyAlignment="1">
      <alignment horizontal="center"/>
    </xf>
    <xf numFmtId="167" fontId="39" fillId="9" borderId="1" xfId="0" applyNumberFormat="1" applyFont="1" applyFill="1" applyBorder="1" applyAlignment="1">
      <alignment horizontal="right" vertical="center" wrapText="1"/>
    </xf>
    <xf numFmtId="167" fontId="46" fillId="9" borderId="1" xfId="0" applyNumberFormat="1" applyFont="1" applyFill="1" applyBorder="1" applyAlignment="1">
      <alignment horizontal="center" vertical="center" wrapText="1"/>
    </xf>
    <xf numFmtId="0" fontId="49" fillId="5" borderId="1" xfId="0" applyFont="1" applyFill="1" applyBorder="1" applyAlignment="1">
      <alignment horizontal="center"/>
    </xf>
    <xf numFmtId="0" fontId="24" fillId="8" borderId="5"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6" xfId="0" applyFont="1" applyFill="1" applyBorder="1" applyAlignment="1">
      <alignment horizontal="center" vertical="center" wrapText="1"/>
    </xf>
    <xf numFmtId="0" fontId="25" fillId="4" borderId="1" xfId="0" applyFont="1" applyFill="1" applyBorder="1" applyAlignment="1">
      <alignment horizontal="center"/>
    </xf>
    <xf numFmtId="0" fontId="16" fillId="7" borderId="3" xfId="0" applyFont="1" applyFill="1" applyBorder="1" applyAlignment="1" applyProtection="1">
      <alignment horizontal="center" vertical="center"/>
      <protection locked="0" hidden="1"/>
    </xf>
    <xf numFmtId="0" fontId="33" fillId="4" borderId="5" xfId="0" applyFont="1" applyFill="1" applyBorder="1" applyAlignment="1">
      <alignment horizontal="center"/>
    </xf>
    <xf numFmtId="0" fontId="33" fillId="4" borderId="6" xfId="0" applyFont="1" applyFill="1" applyBorder="1" applyAlignment="1">
      <alignment horizontal="center"/>
    </xf>
    <xf numFmtId="0" fontId="25" fillId="4" borderId="5" xfId="0" applyFont="1" applyFill="1" applyBorder="1" applyAlignment="1">
      <alignment horizontal="center"/>
    </xf>
    <xf numFmtId="0" fontId="25" fillId="4" borderId="6" xfId="0" applyFont="1" applyFill="1" applyBorder="1" applyAlignment="1">
      <alignment horizontal="center"/>
    </xf>
    <xf numFmtId="0" fontId="25" fillId="4" borderId="4" xfId="0" applyFont="1" applyFill="1" applyBorder="1" applyAlignment="1">
      <alignment horizontal="center"/>
    </xf>
    <xf numFmtId="0" fontId="26" fillId="6" borderId="3" xfId="0" applyFont="1" applyFill="1" applyBorder="1" applyAlignment="1">
      <alignment horizontal="center" vertical="center"/>
    </xf>
    <xf numFmtId="0" fontId="45" fillId="6" borderId="6"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44" fillId="6" borderId="0" xfId="0" applyFont="1" applyFill="1" applyBorder="1" applyAlignment="1">
      <alignment horizontal="center"/>
    </xf>
    <xf numFmtId="0" fontId="31" fillId="6" borderId="0" xfId="0" applyFont="1" applyFill="1" applyBorder="1" applyAlignment="1">
      <alignment horizontal="left"/>
    </xf>
    <xf numFmtId="0" fontId="27" fillId="5" borderId="0" xfId="0" applyFont="1" applyFill="1" applyBorder="1" applyAlignment="1">
      <alignment horizontal="left" vertical="center" wrapText="1"/>
    </xf>
    <xf numFmtId="0" fontId="25" fillId="6" borderId="0" xfId="0" applyFont="1" applyFill="1" applyBorder="1" applyAlignment="1">
      <alignment horizontal="center" vertical="center" wrapText="1"/>
    </xf>
    <xf numFmtId="0" fontId="27" fillId="6" borderId="0" xfId="0" applyFont="1" applyFill="1" applyBorder="1" applyAlignment="1">
      <alignment horizontal="left" vertical="center" wrapText="1"/>
    </xf>
    <xf numFmtId="0" fontId="57" fillId="6" borderId="0" xfId="0" applyFont="1" applyFill="1" applyBorder="1" applyAlignment="1">
      <alignment horizontal="left" vertical="center"/>
    </xf>
    <xf numFmtId="0" fontId="41" fillId="8" borderId="1" xfId="0" applyFont="1" applyFill="1" applyBorder="1" applyAlignment="1">
      <alignment horizontal="center" vertical="center"/>
    </xf>
    <xf numFmtId="0" fontId="39" fillId="9" borderId="1" xfId="0" applyFont="1" applyFill="1" applyBorder="1" applyAlignment="1">
      <alignment horizontal="center" vertical="center"/>
    </xf>
    <xf numFmtId="0" fontId="45" fillId="0" borderId="0" xfId="0" applyFont="1" applyFill="1" applyBorder="1" applyAlignment="1">
      <alignment horizontal="center" vertical="center" wrapText="1"/>
    </xf>
    <xf numFmtId="0" fontId="0" fillId="6" borderId="6" xfId="0" applyFill="1" applyBorder="1" applyAlignment="1">
      <alignment horizontal="right"/>
    </xf>
    <xf numFmtId="0" fontId="29"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3" fontId="22" fillId="6" borderId="1" xfId="0" applyNumberFormat="1" applyFont="1" applyFill="1" applyBorder="1" applyAlignment="1">
      <alignment horizontal="center" vertical="center"/>
    </xf>
    <xf numFmtId="1" fontId="22" fillId="6" borderId="1" xfId="2" applyNumberFormat="1" applyFont="1" applyFill="1" applyBorder="1" applyAlignment="1">
      <alignment horizontal="center" vertical="center"/>
    </xf>
    <xf numFmtId="0" fontId="14" fillId="6" borderId="1" xfId="0" applyFont="1" applyFill="1" applyBorder="1" applyAlignment="1">
      <alignment horizontal="center" vertical="center"/>
    </xf>
    <xf numFmtId="0" fontId="14" fillId="6" borderId="5" xfId="0" applyFont="1" applyFill="1" applyBorder="1" applyAlignment="1">
      <alignment horizontal="center" vertical="center" wrapText="1"/>
    </xf>
    <xf numFmtId="0" fontId="44" fillId="6" borderId="0" xfId="0" applyFont="1" applyFill="1" applyBorder="1" applyAlignment="1">
      <alignment horizontal="left" vertical="center" wrapText="1"/>
    </xf>
    <xf numFmtId="0" fontId="11" fillId="5" borderId="1" xfId="0" applyFont="1" applyFill="1" applyBorder="1" applyAlignment="1">
      <alignment horizontal="center" vertical="center" wrapText="1"/>
    </xf>
    <xf numFmtId="0" fontId="38" fillId="6" borderId="0" xfId="0" applyFont="1" applyFill="1" applyBorder="1" applyAlignment="1">
      <alignment horizontal="left"/>
    </xf>
    <xf numFmtId="0" fontId="16" fillId="8" borderId="1" xfId="0" applyFont="1" applyFill="1" applyBorder="1" applyAlignment="1">
      <alignment horizontal="center" vertical="center" wrapText="1"/>
    </xf>
    <xf numFmtId="166" fontId="14" fillId="8" borderId="1" xfId="1" applyNumberFormat="1" applyFont="1" applyFill="1" applyBorder="1" applyAlignment="1">
      <alignment horizontal="center" vertical="center"/>
    </xf>
    <xf numFmtId="3" fontId="22" fillId="8" borderId="1" xfId="0" applyNumberFormat="1" applyFont="1" applyFill="1" applyBorder="1" applyAlignment="1">
      <alignment horizontal="center" vertical="center"/>
    </xf>
    <xf numFmtId="1" fontId="22" fillId="8" borderId="1" xfId="2" applyNumberFormat="1" applyFont="1" applyFill="1" applyBorder="1" applyAlignment="1">
      <alignment horizontal="center" vertical="center"/>
    </xf>
    <xf numFmtId="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0" fontId="14" fillId="8" borderId="5"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4" fillId="6" borderId="1" xfId="0" applyFont="1" applyFill="1" applyBorder="1" applyAlignment="1">
      <alignment horizontal="center" vertical="center" wrapText="1"/>
    </xf>
    <xf numFmtId="166" fontId="14" fillId="6" borderId="1" xfId="1" applyNumberFormat="1" applyFont="1" applyFill="1" applyBorder="1" applyAlignment="1">
      <alignment horizontal="center" vertical="center"/>
    </xf>
    <xf numFmtId="4" fontId="14" fillId="6" borderId="1" xfId="0" applyNumberFormat="1" applyFont="1" applyFill="1" applyBorder="1" applyAlignment="1">
      <alignment horizontal="center" vertical="center"/>
    </xf>
    <xf numFmtId="0" fontId="16" fillId="6" borderId="1" xfId="0" applyFont="1" applyFill="1" applyBorder="1" applyAlignment="1">
      <alignment horizontal="center" vertical="center" wrapText="1"/>
    </xf>
    <xf numFmtId="0" fontId="11" fillId="8" borderId="0"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47" fillId="5" borderId="0" xfId="0" applyFont="1" applyFill="1" applyBorder="1" applyAlignment="1">
      <alignment horizontal="center" wrapText="1"/>
    </xf>
    <xf numFmtId="0" fontId="9" fillId="6" borderId="0" xfId="0" applyFont="1" applyFill="1" applyBorder="1" applyAlignment="1">
      <alignment horizontal="center"/>
    </xf>
    <xf numFmtId="0" fontId="40" fillId="8" borderId="1" xfId="0" applyFont="1" applyFill="1" applyBorder="1" applyAlignment="1">
      <alignment horizontal="center" vertical="center"/>
    </xf>
    <xf numFmtId="0" fontId="19" fillId="8" borderId="2" xfId="0" applyFont="1" applyFill="1" applyBorder="1" applyAlignment="1">
      <alignment horizontal="center" wrapText="1"/>
    </xf>
    <xf numFmtId="0" fontId="19" fillId="8" borderId="10" xfId="0" applyFont="1" applyFill="1" applyBorder="1" applyAlignment="1">
      <alignment horizontal="center" wrapText="1"/>
    </xf>
    <xf numFmtId="0" fontId="16" fillId="7" borderId="3" xfId="0" applyFont="1" applyFill="1" applyBorder="1" applyAlignment="1">
      <alignment horizontal="center" vertical="center"/>
    </xf>
    <xf numFmtId="0" fontId="13" fillId="8" borderId="0" xfId="0" applyFont="1" applyFill="1" applyBorder="1" applyAlignment="1">
      <alignment horizontal="left" vertical="center" wrapText="1"/>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43A104A3-A3BF-4B0C-BD41-06BA6D69DB53}"/>
    <cellStyle name="Pourcentage" xfId="3" builtinId="5"/>
    <cellStyle name="Pourcentage 2" xfId="5" xr:uid="{00000000-0005-0000-0000-000008000000}"/>
    <cellStyle name="Pourcentage 3" xfId="10" xr:uid="{01C57C36-F3EF-4AAF-B116-4147FC0F56CC}"/>
  </cellStyles>
  <dxfs count="0"/>
  <tableStyles count="0" defaultTableStyle="TableStyleMedium2" defaultPivotStyle="PivotStyleLight16"/>
  <colors>
    <mruColors>
      <color rgb="FFFFFFCC"/>
      <color rgb="FF020400"/>
      <color rgb="FF0033CC"/>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EF7F-4188-9B25-2F3BE85B7667}"/>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EF7F-4188-9B25-2F3BE85B7667}"/>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EF7F-4188-9B25-2F3BE85B7667}"/>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EF7F-4188-9B25-2F3BE85B7667}"/>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EF7F-4188-9B25-2F3BE85B7667}"/>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EF7F-4188-9B25-2F3BE85B7667}"/>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EF7F-4188-9B25-2F3BE85B7667}"/>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1.jpeg"/><Relationship Id="rId2" Type="http://schemas.openxmlformats.org/officeDocument/2006/relationships/image" Target="../media/image14.jpeg"/><Relationship Id="rId1" Type="http://schemas.openxmlformats.org/officeDocument/2006/relationships/image" Target="../media/image24.png"/><Relationship Id="rId6" Type="http://schemas.openxmlformats.org/officeDocument/2006/relationships/image" Target="../media/image27.jpeg"/><Relationship Id="rId11" Type="http://schemas.openxmlformats.org/officeDocument/2006/relationships/image" Target="../media/image30.jpeg"/><Relationship Id="rId5" Type="http://schemas.openxmlformats.org/officeDocument/2006/relationships/image" Target="../media/image26.jpeg"/><Relationship Id="rId10" Type="http://schemas.openxmlformats.org/officeDocument/2006/relationships/image" Target="../media/image29.jpe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32.png"/><Relationship Id="rId3" Type="http://schemas.openxmlformats.org/officeDocument/2006/relationships/image" Target="../media/image35.jpeg"/><Relationship Id="rId7" Type="http://schemas.openxmlformats.org/officeDocument/2006/relationships/image" Target="../media/image38.jpeg"/><Relationship Id="rId12" Type="http://schemas.openxmlformats.org/officeDocument/2006/relationships/image" Target="../media/image43.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7.jpeg"/><Relationship Id="rId11" Type="http://schemas.openxmlformats.org/officeDocument/2006/relationships/image" Target="../media/image42.png"/><Relationship Id="rId5" Type="http://schemas.openxmlformats.org/officeDocument/2006/relationships/image" Target="../media/image4.png"/><Relationship Id="rId10" Type="http://schemas.openxmlformats.org/officeDocument/2006/relationships/image" Target="../media/image41.png"/><Relationship Id="rId4" Type="http://schemas.openxmlformats.org/officeDocument/2006/relationships/image" Target="../media/image36.jpeg"/><Relationship Id="rId9" Type="http://schemas.openxmlformats.org/officeDocument/2006/relationships/image" Target="../media/image4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36.jpeg"/><Relationship Id="rId7" Type="http://schemas.openxmlformats.org/officeDocument/2006/relationships/image" Target="../media/image39.png"/><Relationship Id="rId12" Type="http://schemas.openxmlformats.org/officeDocument/2006/relationships/image" Target="../media/image49.png"/><Relationship Id="rId2" Type="http://schemas.openxmlformats.org/officeDocument/2006/relationships/image" Target="../media/image44.jpeg"/><Relationship Id="rId1" Type="http://schemas.openxmlformats.org/officeDocument/2006/relationships/image" Target="../media/image33.png"/><Relationship Id="rId6" Type="http://schemas.openxmlformats.org/officeDocument/2006/relationships/image" Target="../media/image45.jpeg"/><Relationship Id="rId11" Type="http://schemas.openxmlformats.org/officeDocument/2006/relationships/image" Target="../media/image48.png"/><Relationship Id="rId5" Type="http://schemas.openxmlformats.org/officeDocument/2006/relationships/image" Target="../media/image37.jpeg"/><Relationship Id="rId10" Type="http://schemas.openxmlformats.org/officeDocument/2006/relationships/image" Target="../media/image47.png"/><Relationship Id="rId4" Type="http://schemas.openxmlformats.org/officeDocument/2006/relationships/image" Target="../media/image4.png"/><Relationship Id="rId9" Type="http://schemas.openxmlformats.org/officeDocument/2006/relationships/image" Target="../media/image4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6.jpeg"/><Relationship Id="rId7" Type="http://schemas.openxmlformats.org/officeDocument/2006/relationships/image" Target="../media/image39.png"/><Relationship Id="rId12" Type="http://schemas.openxmlformats.org/officeDocument/2006/relationships/image" Target="../media/image32.png"/><Relationship Id="rId2" Type="http://schemas.openxmlformats.org/officeDocument/2006/relationships/image" Target="../media/image35.jpeg"/><Relationship Id="rId1" Type="http://schemas.openxmlformats.org/officeDocument/2006/relationships/image" Target="../media/image33.png"/><Relationship Id="rId6" Type="http://schemas.openxmlformats.org/officeDocument/2006/relationships/image" Target="../media/image38.jpeg"/><Relationship Id="rId11" Type="http://schemas.openxmlformats.org/officeDocument/2006/relationships/image" Target="../media/image51.png"/><Relationship Id="rId5" Type="http://schemas.openxmlformats.org/officeDocument/2006/relationships/image" Target="../media/image37.jpeg"/><Relationship Id="rId10" Type="http://schemas.openxmlformats.org/officeDocument/2006/relationships/image" Target="../media/image50.png"/><Relationship Id="rId4" Type="http://schemas.openxmlformats.org/officeDocument/2006/relationships/image" Target="../media/image4.png"/><Relationship Id="rId9" Type="http://schemas.openxmlformats.org/officeDocument/2006/relationships/image" Target="../media/image4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53.png"/><Relationship Id="rId7" Type="http://schemas.openxmlformats.org/officeDocument/2006/relationships/image" Target="../media/image55.jpeg"/><Relationship Id="rId12" Type="http://schemas.openxmlformats.org/officeDocument/2006/relationships/image" Target="../media/image32.png"/><Relationship Id="rId2" Type="http://schemas.openxmlformats.org/officeDocument/2006/relationships/image" Target="../media/image52.png"/><Relationship Id="rId1" Type="http://schemas.openxmlformats.org/officeDocument/2006/relationships/image" Target="../media/image33.png"/><Relationship Id="rId6" Type="http://schemas.openxmlformats.org/officeDocument/2006/relationships/image" Target="../media/image4.png"/><Relationship Id="rId11" Type="http://schemas.openxmlformats.org/officeDocument/2006/relationships/image" Target="../media/image41.png"/><Relationship Id="rId5" Type="http://schemas.openxmlformats.org/officeDocument/2006/relationships/image" Target="../media/image36.jpeg"/><Relationship Id="rId10" Type="http://schemas.openxmlformats.org/officeDocument/2006/relationships/image" Target="../media/image40.jpeg"/><Relationship Id="rId4" Type="http://schemas.openxmlformats.org/officeDocument/2006/relationships/image" Target="../media/image54.jpeg"/><Relationship Id="rId9"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896FCA18-7899-41FF-A4D3-A55C046A024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5E6F13C9-0258-421B-B426-8B44EBF3757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4BE9EE34-0D6C-48F3-8C75-D699C36EFF3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6EA80898-66BD-4B46-B760-8739919B64E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DE1DCD86-0C27-43C1-8C61-D926E7FF6A2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C8D94A7A-D1F1-440D-8CCE-44843A70353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AE4141E2-32DC-4AD0-BFE8-B954726B10E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0563AE07-721A-4740-B099-480FFD0B184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1577B0E9-EBE6-40C1-9231-1A862B54EBE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1" name="Image 10">
          <a:extLst>
            <a:ext uri="{FF2B5EF4-FFF2-40B4-BE49-F238E27FC236}">
              <a16:creationId xmlns:a16="http://schemas.microsoft.com/office/drawing/2014/main" id="{D4178D1D-ED5B-44A3-B258-57C7A99E713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2" name="Image 11">
          <a:extLst>
            <a:ext uri="{FF2B5EF4-FFF2-40B4-BE49-F238E27FC236}">
              <a16:creationId xmlns:a16="http://schemas.microsoft.com/office/drawing/2014/main" id="{547965C7-7B7D-420E-B951-2FAFC1C3E3F9}"/>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3" name="Image 12">
          <a:extLst>
            <a:ext uri="{FF2B5EF4-FFF2-40B4-BE49-F238E27FC236}">
              <a16:creationId xmlns:a16="http://schemas.microsoft.com/office/drawing/2014/main" id="{3B59869B-0213-4EA7-8436-D1A21E88900F}"/>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8C55FF74-1E23-4EA3-94A2-128DBCB69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641E8BD1-CEBC-46E7-A52E-96DE8DA246B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B96F9DB6-2B1A-4B70-A04B-0B45B1BEC14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44FE1E7B-2735-4E85-9FCF-0ADC683C8A0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7F8CA021-0C49-4476-9B09-1BFD41115D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A67391C4-6734-41B0-ABE0-44F2F8D59C2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C0F42AF6-5E49-4A8C-A7AF-E64533C5355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F8949A31-37B9-432D-B999-8F27526F0A3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5BDA23FE-3375-4433-9D54-308432E57F7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F6ACC28C-C952-4551-B868-B7600314F2D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FB97628F-0F5B-4935-BA38-79692A5A4E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E0FF0966-3E1D-428F-B3AE-881C778055F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4BA40DA4-1B63-4807-ACF8-8195F842D25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9FC24344-DD01-4564-80AE-3EBED3A67018}"/>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04ED5386-C8F0-4253-A731-2CE7E6222D38}"/>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E5A29A2E-B72D-4F3B-8560-88BCF164121E}"/>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17" name="Image 16">
          <a:extLst>
            <a:ext uri="{FF2B5EF4-FFF2-40B4-BE49-F238E27FC236}">
              <a16:creationId xmlns:a16="http://schemas.microsoft.com/office/drawing/2014/main" id="{EAE1D516-C985-4CDB-925D-78B44980805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31280" y="219222"/>
          <a:ext cx="1647226" cy="64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9F2892B5-69E8-4E31-BB79-DC5C209E80B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B859C28D-D45F-4F0C-974D-2177DF8950A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2F204298-172D-4921-A97F-B536F7A2979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B9D21DA6-3B6E-4776-B110-5E10660F30E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C51E8CCD-595D-4D62-A334-691922B4DD8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545CC9FB-F309-4238-AE8C-E5D8E27C9A3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037A0530-0679-4890-AF42-C4E3632ED0B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3407A4B6-6B0E-4FC2-B974-788BAE043B6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4D763810-A8AE-4A9E-A52D-6769343E43D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98D716AC-9BD1-4221-BC50-ADFE235E252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C22679A8-1DFC-4804-9924-0BCE1B2385A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982B86AF-B744-4A9C-85B9-945EAE39138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E322446A-D4D5-43E1-9A39-FD83E9040121}"/>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C4BC7D49-CD5B-4B9B-856E-C74D9276839E}"/>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AF7E3163-764F-4BE9-B05E-6009550CC6D5}"/>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7" name="Image 16">
          <a:extLst>
            <a:ext uri="{FF2B5EF4-FFF2-40B4-BE49-F238E27FC236}">
              <a16:creationId xmlns:a16="http://schemas.microsoft.com/office/drawing/2014/main" id="{B8AF5E6D-9C27-4004-99B9-64338145C4A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43357" y="169985"/>
          <a:ext cx="1647226"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3</xdr:col>
      <xdr:colOff>468085</xdr:colOff>
      <xdr:row>15</xdr:row>
      <xdr:rowOff>47309</xdr:rowOff>
    </xdr:from>
    <xdr:to>
      <xdr:col>6</xdr:col>
      <xdr:colOff>397328</xdr:colOff>
      <xdr:row>15</xdr:row>
      <xdr:rowOff>1600886</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64525" y="3362009"/>
          <a:ext cx="2657203" cy="1553577"/>
        </a:xfrm>
        <a:prstGeom prst="rect">
          <a:avLst/>
        </a:prstGeom>
      </xdr:spPr>
    </xdr:pic>
    <xdr:clientData/>
  </xdr:twoCellAnchor>
  <xdr:twoCellAnchor editAs="oneCell">
    <xdr:from>
      <xdr:col>2</xdr:col>
      <xdr:colOff>1074419</xdr:colOff>
      <xdr:row>123</xdr:row>
      <xdr:rowOff>33682</xdr:rowOff>
    </xdr:from>
    <xdr:to>
      <xdr:col>3</xdr:col>
      <xdr:colOff>790910</xdr:colOff>
      <xdr:row>123</xdr:row>
      <xdr:rowOff>422147</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84959" y="22200262"/>
          <a:ext cx="1202391" cy="388465"/>
        </a:xfrm>
        <a:prstGeom prst="rect">
          <a:avLst/>
        </a:prstGeom>
      </xdr:spPr>
    </xdr:pic>
    <xdr:clientData/>
  </xdr:twoCellAnchor>
  <xdr:twoCellAnchor editAs="oneCell">
    <xdr:from>
      <xdr:col>4</xdr:col>
      <xdr:colOff>7620</xdr:colOff>
      <xdr:row>123</xdr:row>
      <xdr:rowOff>75100</xdr:rowOff>
    </xdr:from>
    <xdr:to>
      <xdr:col>5</xdr:col>
      <xdr:colOff>175503</xdr:colOff>
      <xdr:row>123</xdr:row>
      <xdr:rowOff>478535</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26080" y="22241680"/>
          <a:ext cx="1051803" cy="403435"/>
        </a:xfrm>
        <a:prstGeom prst="rect">
          <a:avLst/>
        </a:prstGeom>
      </xdr:spPr>
    </xdr:pic>
    <xdr:clientData/>
  </xdr:twoCellAnchor>
  <xdr:twoCellAnchor editAs="oneCell">
    <xdr:from>
      <xdr:col>5</xdr:col>
      <xdr:colOff>434340</xdr:colOff>
      <xdr:row>123</xdr:row>
      <xdr:rowOff>5066</xdr:rowOff>
    </xdr:from>
    <xdr:to>
      <xdr:col>6</xdr:col>
      <xdr:colOff>10174</xdr:colOff>
      <xdr:row>123</xdr:row>
      <xdr:rowOff>502920</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36720" y="22171646"/>
          <a:ext cx="497854" cy="497854"/>
        </a:xfrm>
        <a:prstGeom prst="rect">
          <a:avLst/>
        </a:prstGeom>
      </xdr:spPr>
    </xdr:pic>
    <xdr:clientData/>
  </xdr:twoCellAnchor>
  <xdr:twoCellAnchor editAs="oneCell">
    <xdr:from>
      <xdr:col>8</xdr:col>
      <xdr:colOff>209790</xdr:colOff>
      <xdr:row>119</xdr:row>
      <xdr:rowOff>45720</xdr:rowOff>
    </xdr:from>
    <xdr:to>
      <xdr:col>10</xdr:col>
      <xdr:colOff>133430</xdr:colOff>
      <xdr:row>123</xdr:row>
      <xdr:rowOff>50800</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580110" y="21777960"/>
          <a:ext cx="921860" cy="439420"/>
        </a:xfrm>
        <a:prstGeom prst="rect">
          <a:avLst/>
        </a:prstGeom>
      </xdr:spPr>
    </xdr:pic>
    <xdr:clientData/>
  </xdr:twoCellAnchor>
  <xdr:twoCellAnchor editAs="oneCell">
    <xdr:from>
      <xdr:col>7</xdr:col>
      <xdr:colOff>388624</xdr:colOff>
      <xdr:row>123</xdr:row>
      <xdr:rowOff>100803</xdr:rowOff>
    </xdr:from>
    <xdr:to>
      <xdr:col>10</xdr:col>
      <xdr:colOff>24509</xdr:colOff>
      <xdr:row>123</xdr:row>
      <xdr:rowOff>472439</xdr:rowOff>
    </xdr:to>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905504" y="22267383"/>
          <a:ext cx="1487545" cy="371636"/>
        </a:xfrm>
        <a:prstGeom prst="rect">
          <a:avLst/>
        </a:prstGeom>
      </xdr:spPr>
    </xdr:pic>
    <xdr:clientData/>
  </xdr:twoCellAnchor>
  <xdr:twoCellAnchor editAs="oneCell">
    <xdr:from>
      <xdr:col>6</xdr:col>
      <xdr:colOff>206635</xdr:colOff>
      <xdr:row>123</xdr:row>
      <xdr:rowOff>78892</xdr:rowOff>
    </xdr:from>
    <xdr:to>
      <xdr:col>7</xdr:col>
      <xdr:colOff>167448</xdr:colOff>
      <xdr:row>123</xdr:row>
      <xdr:rowOff>500332</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931035" y="22245472"/>
          <a:ext cx="753293" cy="421440"/>
        </a:xfrm>
        <a:prstGeom prst="rect">
          <a:avLst/>
        </a:prstGeom>
      </xdr:spPr>
    </xdr:pic>
    <xdr:clientData/>
  </xdr:twoCellAnchor>
  <xdr:twoCellAnchor editAs="oneCell">
    <xdr:from>
      <xdr:col>0</xdr:col>
      <xdr:colOff>7620</xdr:colOff>
      <xdr:row>122</xdr:row>
      <xdr:rowOff>6211</xdr:rowOff>
    </xdr:from>
    <xdr:to>
      <xdr:col>2</xdr:col>
      <xdr:colOff>121210</xdr:colOff>
      <xdr:row>123</xdr:row>
      <xdr:rowOff>520693</xdr:rowOff>
    </xdr:to>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620" y="21989911"/>
          <a:ext cx="624130" cy="697362"/>
        </a:xfrm>
        <a:prstGeom prst="rect">
          <a:avLst/>
        </a:prstGeom>
      </xdr:spPr>
    </xdr:pic>
    <xdr:clientData/>
  </xdr:twoCellAnchor>
  <xdr:twoCellAnchor editAs="oneCell">
    <xdr:from>
      <xdr:col>2</xdr:col>
      <xdr:colOff>172036</xdr:colOff>
      <xdr:row>123</xdr:row>
      <xdr:rowOff>108117</xdr:rowOff>
    </xdr:from>
    <xdr:to>
      <xdr:col>2</xdr:col>
      <xdr:colOff>953606</xdr:colOff>
      <xdr:row>123</xdr:row>
      <xdr:rowOff>486766</xdr:rowOff>
    </xdr:to>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576" y="22274697"/>
          <a:ext cx="781570" cy="378649"/>
        </a:xfrm>
        <a:prstGeom prst="rect">
          <a:avLst/>
        </a:prstGeom>
      </xdr:spPr>
    </xdr:pic>
    <xdr:clientData/>
  </xdr:twoCellAnchor>
  <xdr:twoCellAnchor>
    <xdr:from>
      <xdr:col>3</xdr:col>
      <xdr:colOff>468085</xdr:colOff>
      <xdr:row>15</xdr:row>
      <xdr:rowOff>47309</xdr:rowOff>
    </xdr:from>
    <xdr:to>
      <xdr:col>3</xdr:col>
      <xdr:colOff>772885</xdr:colOff>
      <xdr:row>15</xdr:row>
      <xdr:rowOff>376239</xdr:rowOff>
    </xdr:to>
    <xdr:sp macro="" textlink="">
      <xdr:nvSpPr>
        <xdr:cNvPr id="18" name="Ellipse 17">
          <a:extLst>
            <a:ext uri="{FF2B5EF4-FFF2-40B4-BE49-F238E27FC236}">
              <a16:creationId xmlns:a16="http://schemas.microsoft.com/office/drawing/2014/main" id="{00000000-0008-0000-0300-000012000000}"/>
            </a:ext>
          </a:extLst>
        </xdr:cNvPr>
        <xdr:cNvSpPr/>
      </xdr:nvSpPr>
      <xdr:spPr>
        <a:xfrm>
          <a:off x="2464525" y="3362009"/>
          <a:ext cx="304800" cy="32893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0</xdr:col>
      <xdr:colOff>222737</xdr:colOff>
      <xdr:row>15</xdr:row>
      <xdr:rowOff>41030</xdr:rowOff>
    </xdr:from>
    <xdr:to>
      <xdr:col>3</xdr:col>
      <xdr:colOff>265720</xdr:colOff>
      <xdr:row>15</xdr:row>
      <xdr:rowOff>1576753</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737" y="3364522"/>
          <a:ext cx="2047629" cy="1535723"/>
        </a:xfrm>
        <a:prstGeom prst="rect">
          <a:avLst/>
        </a:prstGeom>
      </xdr:spPr>
    </xdr:pic>
    <xdr:clientData/>
  </xdr:twoCellAnchor>
  <xdr:twoCellAnchor>
    <xdr:from>
      <xdr:col>0</xdr:col>
      <xdr:colOff>222737</xdr:colOff>
      <xdr:row>15</xdr:row>
      <xdr:rowOff>41030</xdr:rowOff>
    </xdr:from>
    <xdr:to>
      <xdr:col>2</xdr:col>
      <xdr:colOff>14653</xdr:colOff>
      <xdr:row>15</xdr:row>
      <xdr:rowOff>368690</xdr:rowOff>
    </xdr:to>
    <xdr:sp macro="" textlink="">
      <xdr:nvSpPr>
        <xdr:cNvPr id="21" name="Ellipse 20">
          <a:extLst>
            <a:ext uri="{FF2B5EF4-FFF2-40B4-BE49-F238E27FC236}">
              <a16:creationId xmlns:a16="http://schemas.microsoft.com/office/drawing/2014/main" id="{00000000-0008-0000-0300-000015000000}"/>
            </a:ext>
          </a:extLst>
        </xdr:cNvPr>
        <xdr:cNvSpPr/>
      </xdr:nvSpPr>
      <xdr:spPr>
        <a:xfrm>
          <a:off x="222737" y="3364522"/>
          <a:ext cx="307731"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editAs="oneCell">
    <xdr:from>
      <xdr:col>6</xdr:col>
      <xdr:colOff>633046</xdr:colOff>
      <xdr:row>15</xdr:row>
      <xdr:rowOff>52754</xdr:rowOff>
    </xdr:from>
    <xdr:to>
      <xdr:col>10</xdr:col>
      <xdr:colOff>44940</xdr:colOff>
      <xdr:row>15</xdr:row>
      <xdr:rowOff>1594339</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363308" y="3376246"/>
          <a:ext cx="2055447" cy="1541585"/>
        </a:xfrm>
        <a:prstGeom prst="rect">
          <a:avLst/>
        </a:prstGeom>
      </xdr:spPr>
    </xdr:pic>
    <xdr:clientData/>
  </xdr:twoCellAnchor>
  <xdr:twoCellAnchor>
    <xdr:from>
      <xdr:col>6</xdr:col>
      <xdr:colOff>633046</xdr:colOff>
      <xdr:row>15</xdr:row>
      <xdr:rowOff>52754</xdr:rowOff>
    </xdr:from>
    <xdr:to>
      <xdr:col>7</xdr:col>
      <xdr:colOff>142826</xdr:colOff>
      <xdr:row>15</xdr:row>
      <xdr:rowOff>381684</xdr:rowOff>
    </xdr:to>
    <xdr:sp macro="" textlink="">
      <xdr:nvSpPr>
        <xdr:cNvPr id="23" name="Ellipse 22">
          <a:extLst>
            <a:ext uri="{FF2B5EF4-FFF2-40B4-BE49-F238E27FC236}">
              <a16:creationId xmlns:a16="http://schemas.microsoft.com/office/drawing/2014/main" id="{00000000-0008-0000-0300-000017000000}"/>
            </a:ext>
          </a:extLst>
        </xdr:cNvPr>
        <xdr:cNvSpPr/>
      </xdr:nvSpPr>
      <xdr:spPr>
        <a:xfrm>
          <a:off x="5363308" y="3376246"/>
          <a:ext cx="301087" cy="32893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7</xdr:col>
      <xdr:colOff>169984</xdr:colOff>
      <xdr:row>1</xdr:row>
      <xdr:rowOff>87923</xdr:rowOff>
    </xdr:from>
    <xdr:to>
      <xdr:col>9</xdr:col>
      <xdr:colOff>250420</xdr:colOff>
      <xdr:row>4</xdr:row>
      <xdr:rowOff>358536</xdr:rowOff>
    </xdr:to>
    <xdr:pic>
      <xdr:nvPicPr>
        <xdr:cNvPr id="2" name="Image 1">
          <a:extLst>
            <a:ext uri="{FF2B5EF4-FFF2-40B4-BE49-F238E27FC236}">
              <a16:creationId xmlns:a16="http://schemas.microsoft.com/office/drawing/2014/main" id="{54788C9A-D79D-45A2-B06D-0675A962E0C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691553" y="339969"/>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1089659</xdr:colOff>
      <xdr:row>123</xdr:row>
      <xdr:rowOff>41302</xdr:rowOff>
    </xdr:from>
    <xdr:to>
      <xdr:col>3</xdr:col>
      <xdr:colOff>806150</xdr:colOff>
      <xdr:row>123</xdr:row>
      <xdr:rowOff>429767</xdr:rowOff>
    </xdr:to>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00199" y="22207882"/>
          <a:ext cx="1202391" cy="388465"/>
        </a:xfrm>
        <a:prstGeom prst="rect">
          <a:avLst/>
        </a:prstGeom>
      </xdr:spPr>
    </xdr:pic>
    <xdr:clientData/>
  </xdr:twoCellAnchor>
  <xdr:twoCellAnchor editAs="oneCell">
    <xdr:from>
      <xdr:col>4</xdr:col>
      <xdr:colOff>22860</xdr:colOff>
      <xdr:row>123</xdr:row>
      <xdr:rowOff>82720</xdr:rowOff>
    </xdr:from>
    <xdr:to>
      <xdr:col>5</xdr:col>
      <xdr:colOff>190743</xdr:colOff>
      <xdr:row>123</xdr:row>
      <xdr:rowOff>486155</xdr:rowOff>
    </xdr:to>
    <xdr:pic>
      <xdr:nvPicPr>
        <xdr:cNvPr id="22" name="Imag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41320" y="22249300"/>
          <a:ext cx="1051803" cy="403435"/>
        </a:xfrm>
        <a:prstGeom prst="rect">
          <a:avLst/>
        </a:prstGeom>
      </xdr:spPr>
    </xdr:pic>
    <xdr:clientData/>
  </xdr:twoCellAnchor>
  <xdr:twoCellAnchor editAs="oneCell">
    <xdr:from>
      <xdr:col>5</xdr:col>
      <xdr:colOff>449580</xdr:colOff>
      <xdr:row>123</xdr:row>
      <xdr:rowOff>12686</xdr:rowOff>
    </xdr:from>
    <xdr:to>
      <xdr:col>6</xdr:col>
      <xdr:colOff>25414</xdr:colOff>
      <xdr:row>123</xdr:row>
      <xdr:rowOff>510540</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51960" y="22179266"/>
          <a:ext cx="497854" cy="497854"/>
        </a:xfrm>
        <a:prstGeom prst="rect">
          <a:avLst/>
        </a:prstGeom>
      </xdr:spPr>
    </xdr:pic>
    <xdr:clientData/>
  </xdr:twoCellAnchor>
  <xdr:twoCellAnchor editAs="oneCell">
    <xdr:from>
      <xdr:col>8</xdr:col>
      <xdr:colOff>225030</xdr:colOff>
      <xdr:row>120</xdr:row>
      <xdr:rowOff>0</xdr:rowOff>
    </xdr:from>
    <xdr:to>
      <xdr:col>10</xdr:col>
      <xdr:colOff>148670</xdr:colOff>
      <xdr:row>123</xdr:row>
      <xdr:rowOff>58420</xdr:rowOff>
    </xdr:to>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95350" y="21785580"/>
          <a:ext cx="921860" cy="439420"/>
        </a:xfrm>
        <a:prstGeom prst="rect">
          <a:avLst/>
        </a:prstGeom>
      </xdr:spPr>
    </xdr:pic>
    <xdr:clientData/>
  </xdr:twoCellAnchor>
  <xdr:twoCellAnchor editAs="oneCell">
    <xdr:from>
      <xdr:col>7</xdr:col>
      <xdr:colOff>403864</xdr:colOff>
      <xdr:row>123</xdr:row>
      <xdr:rowOff>108423</xdr:rowOff>
    </xdr:from>
    <xdr:to>
      <xdr:col>10</xdr:col>
      <xdr:colOff>39749</xdr:colOff>
      <xdr:row>123</xdr:row>
      <xdr:rowOff>480059</xdr:rowOff>
    </xdr:to>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20744" y="22275003"/>
          <a:ext cx="1487545" cy="371636"/>
        </a:xfrm>
        <a:prstGeom prst="rect">
          <a:avLst/>
        </a:prstGeom>
      </xdr:spPr>
    </xdr:pic>
    <xdr:clientData/>
  </xdr:twoCellAnchor>
  <xdr:twoCellAnchor editAs="oneCell">
    <xdr:from>
      <xdr:col>6</xdr:col>
      <xdr:colOff>221875</xdr:colOff>
      <xdr:row>123</xdr:row>
      <xdr:rowOff>86512</xdr:rowOff>
    </xdr:from>
    <xdr:to>
      <xdr:col>7</xdr:col>
      <xdr:colOff>182688</xdr:colOff>
      <xdr:row>123</xdr:row>
      <xdr:rowOff>507952</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46275" y="22253092"/>
          <a:ext cx="753293" cy="421440"/>
        </a:xfrm>
        <a:prstGeom prst="rect">
          <a:avLst/>
        </a:prstGeom>
      </xdr:spPr>
    </xdr:pic>
    <xdr:clientData/>
  </xdr:twoCellAnchor>
  <xdr:twoCellAnchor editAs="oneCell">
    <xdr:from>
      <xdr:col>0</xdr:col>
      <xdr:colOff>22860</xdr:colOff>
      <xdr:row>122</xdr:row>
      <xdr:rowOff>13831</xdr:rowOff>
    </xdr:from>
    <xdr:to>
      <xdr:col>2</xdr:col>
      <xdr:colOff>136450</xdr:colOff>
      <xdr:row>123</xdr:row>
      <xdr:rowOff>528313</xdr:rowOff>
    </xdr:to>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860" y="21997531"/>
          <a:ext cx="624130" cy="697362"/>
        </a:xfrm>
        <a:prstGeom prst="rect">
          <a:avLst/>
        </a:prstGeom>
      </xdr:spPr>
    </xdr:pic>
    <xdr:clientData/>
  </xdr:twoCellAnchor>
  <xdr:twoCellAnchor editAs="oneCell">
    <xdr:from>
      <xdr:col>2</xdr:col>
      <xdr:colOff>187276</xdr:colOff>
      <xdr:row>123</xdr:row>
      <xdr:rowOff>115737</xdr:rowOff>
    </xdr:from>
    <xdr:to>
      <xdr:col>2</xdr:col>
      <xdr:colOff>968846</xdr:colOff>
      <xdr:row>123</xdr:row>
      <xdr:rowOff>494386</xdr:rowOff>
    </xdr:to>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7816" y="22282317"/>
          <a:ext cx="781570" cy="378649"/>
        </a:xfrm>
        <a:prstGeom prst="rect">
          <a:avLst/>
        </a:prstGeom>
      </xdr:spPr>
    </xdr:pic>
    <xdr:clientData/>
  </xdr:twoCellAnchor>
  <xdr:twoCellAnchor editAs="oneCell">
    <xdr:from>
      <xdr:col>2</xdr:col>
      <xdr:colOff>615461</xdr:colOff>
      <xdr:row>15</xdr:row>
      <xdr:rowOff>23270</xdr:rowOff>
    </xdr:from>
    <xdr:to>
      <xdr:col>4</xdr:col>
      <xdr:colOff>668214</xdr:colOff>
      <xdr:row>15</xdr:row>
      <xdr:rowOff>1656295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31276" y="3346762"/>
          <a:ext cx="2461846" cy="1633025"/>
        </a:xfrm>
        <a:prstGeom prst="rect">
          <a:avLst/>
        </a:prstGeom>
      </xdr:spPr>
    </xdr:pic>
    <xdr:clientData/>
  </xdr:twoCellAnchor>
  <xdr:twoCellAnchor editAs="oneCell">
    <xdr:from>
      <xdr:col>5</xdr:col>
      <xdr:colOff>199291</xdr:colOff>
      <xdr:row>15</xdr:row>
      <xdr:rowOff>20320</xdr:rowOff>
    </xdr:from>
    <xdr:to>
      <xdr:col>7</xdr:col>
      <xdr:colOff>649270</xdr:colOff>
      <xdr:row>15</xdr:row>
      <xdr:rowOff>1641429</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09291" y="3342640"/>
          <a:ext cx="2167019" cy="1621109"/>
        </a:xfrm>
        <a:prstGeom prst="rect">
          <a:avLst/>
        </a:prstGeom>
      </xdr:spPr>
    </xdr:pic>
    <xdr:clientData/>
  </xdr:twoCellAnchor>
  <xdr:twoCellAnchor editAs="oneCell">
    <xdr:from>
      <xdr:col>7</xdr:col>
      <xdr:colOff>137160</xdr:colOff>
      <xdr:row>1</xdr:row>
      <xdr:rowOff>116840</xdr:rowOff>
    </xdr:from>
    <xdr:to>
      <xdr:col>9</xdr:col>
      <xdr:colOff>218769</xdr:colOff>
      <xdr:row>4</xdr:row>
      <xdr:rowOff>380810</xdr:rowOff>
    </xdr:to>
    <xdr:pic>
      <xdr:nvPicPr>
        <xdr:cNvPr id="4" name="Image 3">
          <a:extLst>
            <a:ext uri="{FF2B5EF4-FFF2-40B4-BE49-F238E27FC236}">
              <a16:creationId xmlns:a16="http://schemas.microsoft.com/office/drawing/2014/main" id="{6A3CEAE8-7988-49C7-8C6C-66140911CA5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664200" y="370840"/>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1104899</xdr:colOff>
      <xdr:row>123</xdr:row>
      <xdr:rowOff>3202</xdr:rowOff>
    </xdr:from>
    <xdr:to>
      <xdr:col>3</xdr:col>
      <xdr:colOff>821390</xdr:colOff>
      <xdr:row>123</xdr:row>
      <xdr:rowOff>391667</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15439" y="22169782"/>
          <a:ext cx="1202391" cy="388465"/>
        </a:xfrm>
        <a:prstGeom prst="rect">
          <a:avLst/>
        </a:prstGeom>
      </xdr:spPr>
    </xdr:pic>
    <xdr:clientData/>
  </xdr:twoCellAnchor>
  <xdr:twoCellAnchor editAs="oneCell">
    <xdr:from>
      <xdr:col>4</xdr:col>
      <xdr:colOff>38100</xdr:colOff>
      <xdr:row>123</xdr:row>
      <xdr:rowOff>44620</xdr:rowOff>
    </xdr:from>
    <xdr:to>
      <xdr:col>5</xdr:col>
      <xdr:colOff>205983</xdr:colOff>
      <xdr:row>123</xdr:row>
      <xdr:rowOff>448055</xdr:rowOff>
    </xdr:to>
    <xdr:pic>
      <xdr:nvPicPr>
        <xdr:cNvPr id="26" name="Imag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56560" y="22211200"/>
          <a:ext cx="1051803" cy="403435"/>
        </a:xfrm>
        <a:prstGeom prst="rect">
          <a:avLst/>
        </a:prstGeom>
      </xdr:spPr>
    </xdr:pic>
    <xdr:clientData/>
  </xdr:twoCellAnchor>
  <xdr:twoCellAnchor editAs="oneCell">
    <xdr:from>
      <xdr:col>5</xdr:col>
      <xdr:colOff>464820</xdr:colOff>
      <xdr:row>122</xdr:row>
      <xdr:rowOff>157466</xdr:rowOff>
    </xdr:from>
    <xdr:to>
      <xdr:col>6</xdr:col>
      <xdr:colOff>40654</xdr:colOff>
      <xdr:row>123</xdr:row>
      <xdr:rowOff>472440</xdr:rowOff>
    </xdr:to>
    <xdr:pic>
      <xdr:nvPicPr>
        <xdr:cNvPr id="27" name="Imag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7200" y="22141166"/>
          <a:ext cx="497854" cy="497854"/>
        </a:xfrm>
        <a:prstGeom prst="rect">
          <a:avLst/>
        </a:prstGeom>
      </xdr:spPr>
    </xdr:pic>
    <xdr:clientData/>
  </xdr:twoCellAnchor>
  <xdr:twoCellAnchor editAs="oneCell">
    <xdr:from>
      <xdr:col>8</xdr:col>
      <xdr:colOff>240270</xdr:colOff>
      <xdr:row>119</xdr:row>
      <xdr:rowOff>15240</xdr:rowOff>
    </xdr:from>
    <xdr:to>
      <xdr:col>10</xdr:col>
      <xdr:colOff>163910</xdr:colOff>
      <xdr:row>123</xdr:row>
      <xdr:rowOff>20320</xdr:rowOff>
    </xdr:to>
    <xdr:pic>
      <xdr:nvPicPr>
        <xdr:cNvPr id="28" name="Imag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0590" y="21747480"/>
          <a:ext cx="921860" cy="439420"/>
        </a:xfrm>
        <a:prstGeom prst="rect">
          <a:avLst/>
        </a:prstGeom>
      </xdr:spPr>
    </xdr:pic>
    <xdr:clientData/>
  </xdr:twoCellAnchor>
  <xdr:twoCellAnchor editAs="oneCell">
    <xdr:from>
      <xdr:col>7</xdr:col>
      <xdr:colOff>419104</xdr:colOff>
      <xdr:row>123</xdr:row>
      <xdr:rowOff>70323</xdr:rowOff>
    </xdr:from>
    <xdr:to>
      <xdr:col>10</xdr:col>
      <xdr:colOff>54989</xdr:colOff>
      <xdr:row>123</xdr:row>
      <xdr:rowOff>441959</xdr:rowOff>
    </xdr:to>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35984" y="22236903"/>
          <a:ext cx="1487545" cy="371636"/>
        </a:xfrm>
        <a:prstGeom prst="rect">
          <a:avLst/>
        </a:prstGeom>
      </xdr:spPr>
    </xdr:pic>
    <xdr:clientData/>
  </xdr:twoCellAnchor>
  <xdr:twoCellAnchor editAs="oneCell">
    <xdr:from>
      <xdr:col>6</xdr:col>
      <xdr:colOff>237115</xdr:colOff>
      <xdr:row>123</xdr:row>
      <xdr:rowOff>48412</xdr:rowOff>
    </xdr:from>
    <xdr:to>
      <xdr:col>7</xdr:col>
      <xdr:colOff>197928</xdr:colOff>
      <xdr:row>123</xdr:row>
      <xdr:rowOff>469852</xdr:rowOff>
    </xdr:to>
    <xdr:pic>
      <xdr:nvPicPr>
        <xdr:cNvPr id="30" name="Imag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1515" y="22214992"/>
          <a:ext cx="753293" cy="421440"/>
        </a:xfrm>
        <a:prstGeom prst="rect">
          <a:avLst/>
        </a:prstGeom>
      </xdr:spPr>
    </xdr:pic>
    <xdr:clientData/>
  </xdr:twoCellAnchor>
  <xdr:twoCellAnchor editAs="oneCell">
    <xdr:from>
      <xdr:col>0</xdr:col>
      <xdr:colOff>38100</xdr:colOff>
      <xdr:row>121</xdr:row>
      <xdr:rowOff>29071</xdr:rowOff>
    </xdr:from>
    <xdr:to>
      <xdr:col>2</xdr:col>
      <xdr:colOff>151690</xdr:colOff>
      <xdr:row>123</xdr:row>
      <xdr:rowOff>490213</xdr:rowOff>
    </xdr:to>
    <xdr:pic>
      <xdr:nvPicPr>
        <xdr:cNvPr id="31" name="Imag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8100" y="21959431"/>
          <a:ext cx="624130" cy="697362"/>
        </a:xfrm>
        <a:prstGeom prst="rect">
          <a:avLst/>
        </a:prstGeom>
      </xdr:spPr>
    </xdr:pic>
    <xdr:clientData/>
  </xdr:twoCellAnchor>
  <xdr:twoCellAnchor editAs="oneCell">
    <xdr:from>
      <xdr:col>2</xdr:col>
      <xdr:colOff>202516</xdr:colOff>
      <xdr:row>123</xdr:row>
      <xdr:rowOff>77637</xdr:rowOff>
    </xdr:from>
    <xdr:to>
      <xdr:col>2</xdr:col>
      <xdr:colOff>984086</xdr:colOff>
      <xdr:row>123</xdr:row>
      <xdr:rowOff>456286</xdr:rowOff>
    </xdr:to>
    <xdr:pic>
      <xdr:nvPicPr>
        <xdr:cNvPr id="32" name="Imag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13056" y="22244217"/>
          <a:ext cx="781570" cy="378649"/>
        </a:xfrm>
        <a:prstGeom prst="rect">
          <a:avLst/>
        </a:prstGeom>
      </xdr:spPr>
    </xdr:pic>
    <xdr:clientData/>
  </xdr:twoCellAnchor>
  <xdr:twoCellAnchor editAs="oneCell">
    <xdr:from>
      <xdr:col>2</xdr:col>
      <xdr:colOff>181706</xdr:colOff>
      <xdr:row>15</xdr:row>
      <xdr:rowOff>11724</xdr:rowOff>
    </xdr:from>
    <xdr:to>
      <xdr:col>4</xdr:col>
      <xdr:colOff>263767</xdr:colOff>
      <xdr:row>15</xdr:row>
      <xdr:rowOff>1672493</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97521" y="3335216"/>
          <a:ext cx="2491154" cy="1660769"/>
        </a:xfrm>
        <a:prstGeom prst="rect">
          <a:avLst/>
        </a:prstGeom>
      </xdr:spPr>
    </xdr:pic>
    <xdr:clientData/>
  </xdr:twoCellAnchor>
  <xdr:twoCellAnchor editAs="oneCell">
    <xdr:from>
      <xdr:col>4</xdr:col>
      <xdr:colOff>381000</xdr:colOff>
      <xdr:row>15</xdr:row>
      <xdr:rowOff>17585</xdr:rowOff>
    </xdr:from>
    <xdr:to>
      <xdr:col>8</xdr:col>
      <xdr:colOff>457200</xdr:colOff>
      <xdr:row>15</xdr:row>
      <xdr:rowOff>1661934</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05908" y="3341077"/>
          <a:ext cx="3528646" cy="1644349"/>
        </a:xfrm>
        <a:prstGeom prst="rect">
          <a:avLst/>
        </a:prstGeom>
      </xdr:spPr>
    </xdr:pic>
    <xdr:clientData/>
  </xdr:twoCellAnchor>
  <xdr:twoCellAnchor editAs="oneCell">
    <xdr:from>
      <xdr:col>7</xdr:col>
      <xdr:colOff>70339</xdr:colOff>
      <xdr:row>1</xdr:row>
      <xdr:rowOff>87923</xdr:rowOff>
    </xdr:from>
    <xdr:to>
      <xdr:col>9</xdr:col>
      <xdr:colOff>150775</xdr:colOff>
      <xdr:row>4</xdr:row>
      <xdr:rowOff>358536</xdr:rowOff>
    </xdr:to>
    <xdr:pic>
      <xdr:nvPicPr>
        <xdr:cNvPr id="4" name="Image 3">
          <a:extLst>
            <a:ext uri="{FF2B5EF4-FFF2-40B4-BE49-F238E27FC236}">
              <a16:creationId xmlns:a16="http://schemas.microsoft.com/office/drawing/2014/main" id="{ADA187B9-AFE4-4534-A8A5-18A902646E2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1908" y="339969"/>
          <a:ext cx="1651329" cy="6398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1</xdr:col>
      <xdr:colOff>0</xdr:colOff>
      <xdr:row>15</xdr:row>
      <xdr:rowOff>0</xdr:rowOff>
    </xdr:from>
    <xdr:to>
      <xdr:col>2</xdr:col>
      <xdr:colOff>60960</xdr:colOff>
      <xdr:row>15</xdr:row>
      <xdr:rowOff>304800</xdr:rowOff>
    </xdr:to>
    <xdr:sp macro="" textlink="">
      <xdr:nvSpPr>
        <xdr:cNvPr id="17409" name="AutoShape 1" descr="Résultat de recherche d'images pour &quot;charrue varilarge&quot;">
          <a:extLst>
            <a:ext uri="{FF2B5EF4-FFF2-40B4-BE49-F238E27FC236}">
              <a16:creationId xmlns:a16="http://schemas.microsoft.com/office/drawing/2014/main" id="{00000000-0008-0000-0600-000001440000}"/>
            </a:ext>
          </a:extLst>
        </xdr:cNvPr>
        <xdr:cNvSpPr>
          <a:spLocks noChangeAspect="1" noChangeArrowheads="1"/>
        </xdr:cNvSpPr>
      </xdr:nvSpPr>
      <xdr:spPr bwMode="auto">
        <a:xfrm>
          <a:off x="266700" y="331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929055</xdr:colOff>
      <xdr:row>15</xdr:row>
      <xdr:rowOff>49824</xdr:rowOff>
    </xdr:from>
    <xdr:to>
      <xdr:col>5</xdr:col>
      <xdr:colOff>20515</xdr:colOff>
      <xdr:row>15</xdr:row>
      <xdr:rowOff>1635509</xdr:rowOff>
    </xdr:to>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44870" y="3373316"/>
          <a:ext cx="2385645" cy="1585685"/>
        </a:xfrm>
        <a:prstGeom prst="rect">
          <a:avLst/>
        </a:prstGeom>
      </xdr:spPr>
    </xdr:pic>
    <xdr:clientData/>
  </xdr:twoCellAnchor>
  <xdr:twoCellAnchor editAs="oneCell">
    <xdr:from>
      <xdr:col>5</xdr:col>
      <xdr:colOff>327731</xdr:colOff>
      <xdr:row>15</xdr:row>
      <xdr:rowOff>5863</xdr:rowOff>
    </xdr:from>
    <xdr:to>
      <xdr:col>7</xdr:col>
      <xdr:colOff>174121</xdr:colOff>
      <xdr:row>15</xdr:row>
      <xdr:rowOff>1644581</xdr:rowOff>
    </xdr:to>
    <xdr:pic>
      <xdr:nvPicPr>
        <xdr:cNvPr id="18" name="Imag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137731" y="3329355"/>
          <a:ext cx="1557959" cy="1638718"/>
        </a:xfrm>
        <a:prstGeom prst="rect">
          <a:avLst/>
        </a:prstGeom>
      </xdr:spPr>
    </xdr:pic>
    <xdr:clientData/>
  </xdr:twoCellAnchor>
  <xdr:twoCellAnchor editAs="oneCell">
    <xdr:from>
      <xdr:col>2</xdr:col>
      <xdr:colOff>1112519</xdr:colOff>
      <xdr:row>122</xdr:row>
      <xdr:rowOff>147982</xdr:rowOff>
    </xdr:from>
    <xdr:to>
      <xdr:col>3</xdr:col>
      <xdr:colOff>829010</xdr:colOff>
      <xdr:row>123</xdr:row>
      <xdr:rowOff>353567</xdr:rowOff>
    </xdr:to>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23059" y="22131682"/>
          <a:ext cx="1202391" cy="388465"/>
        </a:xfrm>
        <a:prstGeom prst="rect">
          <a:avLst/>
        </a:prstGeom>
      </xdr:spPr>
    </xdr:pic>
    <xdr:clientData/>
  </xdr:twoCellAnchor>
  <xdr:twoCellAnchor editAs="oneCell">
    <xdr:from>
      <xdr:col>4</xdr:col>
      <xdr:colOff>45720</xdr:colOff>
      <xdr:row>123</xdr:row>
      <xdr:rowOff>6520</xdr:rowOff>
    </xdr:from>
    <xdr:to>
      <xdr:col>5</xdr:col>
      <xdr:colOff>213603</xdr:colOff>
      <xdr:row>123</xdr:row>
      <xdr:rowOff>409955</xdr:rowOff>
    </xdr:to>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64180" y="22173100"/>
          <a:ext cx="1051803" cy="403435"/>
        </a:xfrm>
        <a:prstGeom prst="rect">
          <a:avLst/>
        </a:prstGeom>
      </xdr:spPr>
    </xdr:pic>
    <xdr:clientData/>
  </xdr:twoCellAnchor>
  <xdr:twoCellAnchor editAs="oneCell">
    <xdr:from>
      <xdr:col>5</xdr:col>
      <xdr:colOff>472440</xdr:colOff>
      <xdr:row>122</xdr:row>
      <xdr:rowOff>119366</xdr:rowOff>
    </xdr:from>
    <xdr:to>
      <xdr:col>6</xdr:col>
      <xdr:colOff>48274</xdr:colOff>
      <xdr:row>123</xdr:row>
      <xdr:rowOff>434340</xdr:rowOff>
    </xdr:to>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274820" y="22103066"/>
          <a:ext cx="497854" cy="497854"/>
        </a:xfrm>
        <a:prstGeom prst="rect">
          <a:avLst/>
        </a:prstGeom>
      </xdr:spPr>
    </xdr:pic>
    <xdr:clientData/>
  </xdr:twoCellAnchor>
  <xdr:twoCellAnchor editAs="oneCell">
    <xdr:from>
      <xdr:col>8</xdr:col>
      <xdr:colOff>324090</xdr:colOff>
      <xdr:row>118</xdr:row>
      <xdr:rowOff>342900</xdr:rowOff>
    </xdr:from>
    <xdr:to>
      <xdr:col>10</xdr:col>
      <xdr:colOff>247730</xdr:colOff>
      <xdr:row>122</xdr:row>
      <xdr:rowOff>165100</xdr:rowOff>
    </xdr:to>
    <xdr:pic>
      <xdr:nvPicPr>
        <xdr:cNvPr id="23" name="Imag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701444" y="21790269"/>
          <a:ext cx="920101" cy="437662"/>
        </a:xfrm>
        <a:prstGeom prst="rect">
          <a:avLst/>
        </a:prstGeom>
      </xdr:spPr>
    </xdr:pic>
    <xdr:clientData/>
  </xdr:twoCellAnchor>
  <xdr:twoCellAnchor editAs="oneCell">
    <xdr:from>
      <xdr:col>7</xdr:col>
      <xdr:colOff>426724</xdr:colOff>
      <xdr:row>123</xdr:row>
      <xdr:rowOff>32223</xdr:rowOff>
    </xdr:from>
    <xdr:to>
      <xdr:col>10</xdr:col>
      <xdr:colOff>62609</xdr:colOff>
      <xdr:row>123</xdr:row>
      <xdr:rowOff>403859</xdr:rowOff>
    </xdr:to>
    <xdr:pic>
      <xdr:nvPicPr>
        <xdr:cNvPr id="24" name="Imag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3604" y="22198803"/>
          <a:ext cx="1487545" cy="371636"/>
        </a:xfrm>
        <a:prstGeom prst="rect">
          <a:avLst/>
        </a:prstGeom>
      </xdr:spPr>
    </xdr:pic>
    <xdr:clientData/>
  </xdr:twoCellAnchor>
  <xdr:twoCellAnchor editAs="oneCell">
    <xdr:from>
      <xdr:col>6</xdr:col>
      <xdr:colOff>244735</xdr:colOff>
      <xdr:row>123</xdr:row>
      <xdr:rowOff>10312</xdr:rowOff>
    </xdr:from>
    <xdr:to>
      <xdr:col>7</xdr:col>
      <xdr:colOff>205548</xdr:colOff>
      <xdr:row>123</xdr:row>
      <xdr:rowOff>431752</xdr:rowOff>
    </xdr:to>
    <xdr:pic>
      <xdr:nvPicPr>
        <xdr:cNvPr id="25" name="Imag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969135" y="22176892"/>
          <a:ext cx="753293" cy="421440"/>
        </a:xfrm>
        <a:prstGeom prst="rect">
          <a:avLst/>
        </a:prstGeom>
      </xdr:spPr>
    </xdr:pic>
    <xdr:clientData/>
  </xdr:twoCellAnchor>
  <xdr:twoCellAnchor editAs="oneCell">
    <xdr:from>
      <xdr:col>0</xdr:col>
      <xdr:colOff>45720</xdr:colOff>
      <xdr:row>120</xdr:row>
      <xdr:rowOff>135751</xdr:rowOff>
    </xdr:from>
    <xdr:to>
      <xdr:col>2</xdr:col>
      <xdr:colOff>159310</xdr:colOff>
      <xdr:row>123</xdr:row>
      <xdr:rowOff>452113</xdr:rowOff>
    </xdr:to>
    <xdr:pic>
      <xdr:nvPicPr>
        <xdr:cNvPr id="26" name="Imag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720" y="21921331"/>
          <a:ext cx="624130" cy="697362"/>
        </a:xfrm>
        <a:prstGeom prst="rect">
          <a:avLst/>
        </a:prstGeom>
      </xdr:spPr>
    </xdr:pic>
    <xdr:clientData/>
  </xdr:twoCellAnchor>
  <xdr:twoCellAnchor editAs="oneCell">
    <xdr:from>
      <xdr:col>2</xdr:col>
      <xdr:colOff>210136</xdr:colOff>
      <xdr:row>123</xdr:row>
      <xdr:rowOff>39537</xdr:rowOff>
    </xdr:from>
    <xdr:to>
      <xdr:col>2</xdr:col>
      <xdr:colOff>991706</xdr:colOff>
      <xdr:row>123</xdr:row>
      <xdr:rowOff>418186</xdr:rowOff>
    </xdr:to>
    <xdr:pic>
      <xdr:nvPicPr>
        <xdr:cNvPr id="27" name="Imag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20676" y="22206117"/>
          <a:ext cx="781570" cy="378649"/>
        </a:xfrm>
        <a:prstGeom prst="rect">
          <a:avLst/>
        </a:prstGeom>
      </xdr:spPr>
    </xdr:pic>
    <xdr:clientData/>
  </xdr:twoCellAnchor>
  <xdr:twoCellAnchor editAs="oneCell">
    <xdr:from>
      <xdr:col>7</xdr:col>
      <xdr:colOff>199292</xdr:colOff>
      <xdr:row>1</xdr:row>
      <xdr:rowOff>111369</xdr:rowOff>
    </xdr:from>
    <xdr:to>
      <xdr:col>9</xdr:col>
      <xdr:colOff>279728</xdr:colOff>
      <xdr:row>4</xdr:row>
      <xdr:rowOff>381982</xdr:rowOff>
    </xdr:to>
    <xdr:pic>
      <xdr:nvPicPr>
        <xdr:cNvPr id="2" name="Image 1">
          <a:extLst>
            <a:ext uri="{FF2B5EF4-FFF2-40B4-BE49-F238E27FC236}">
              <a16:creationId xmlns:a16="http://schemas.microsoft.com/office/drawing/2014/main" id="{5B769CD4-957A-429A-9E83-E9DEB256614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720861" y="363415"/>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99-Projets%20Transversaux\Christian-M&#233;canisation%202023\Indicateurs%20M&amp;C-csavary-2023-V1\Indicateur-Dechaumage%20dents%20&amp;%20sp&#233;ciaux-ARPIDA-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Coef charges fixes"/>
      <sheetName val="Tracteur 60-130 ch"/>
      <sheetName val="Tracteur 130-320 ch"/>
      <sheetName val="Déchaumeur Dents"/>
      <sheetName val="Déchaumeur spéciaux"/>
      <sheetName val="Option déchaumeur"/>
    </sheetNames>
    <sheetDataSet>
      <sheetData sheetId="0"/>
      <sheetData sheetId="1">
        <row r="87">
          <cell r="C87">
            <v>0.1713568</v>
          </cell>
        </row>
        <row r="89">
          <cell r="C89">
            <v>0.13294319354910711</v>
          </cell>
        </row>
        <row r="91">
          <cell r="C91">
            <v>0.11672757919907842</v>
          </cell>
        </row>
        <row r="94">
          <cell r="C94">
            <v>0.10384310918640977</v>
          </cell>
        </row>
        <row r="96">
          <cell r="C96">
            <v>9.3716554077216671E-2</v>
          </cell>
        </row>
        <row r="97">
          <cell r="C97">
            <v>8.5622655836081918E-2</v>
          </cell>
        </row>
      </sheetData>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AA08-BE3E-471D-8CA4-D07F217DB5B7}">
  <sheetPr>
    <pageSetUpPr fitToPage="1"/>
  </sheetPr>
  <dimension ref="A1:J74"/>
  <sheetViews>
    <sheetView view="pageBreakPreview" zoomScaleNormal="120" zoomScaleSheetLayoutView="100" workbookViewId="0">
      <selection activeCell="A52" sqref="A52:J52"/>
    </sheetView>
  </sheetViews>
  <sheetFormatPr baseColWidth="10" defaultColWidth="11.5703125" defaultRowHeight="14.65" customHeight="1" x14ac:dyDescent="0.25"/>
  <cols>
    <col min="1" max="1" width="5.42578125" style="184" customWidth="1"/>
    <col min="2" max="2" width="11.5703125" style="184"/>
    <col min="3" max="3" width="10.7109375" style="184" customWidth="1"/>
    <col min="4" max="16384" width="11.5703125" style="184"/>
  </cols>
  <sheetData>
    <row r="1" spans="1:10" ht="14.65" customHeight="1" x14ac:dyDescent="0.25">
      <c r="A1" s="183"/>
      <c r="B1" s="183"/>
      <c r="C1" s="183"/>
      <c r="D1" s="183"/>
      <c r="E1" s="183"/>
      <c r="F1" s="183"/>
      <c r="G1" s="183"/>
      <c r="H1" s="183"/>
      <c r="I1" s="183"/>
      <c r="J1" s="183"/>
    </row>
    <row r="2" spans="1:10" ht="27.4" customHeight="1" x14ac:dyDescent="0.5">
      <c r="D2" s="347" t="s">
        <v>53</v>
      </c>
      <c r="E2" s="347"/>
      <c r="F2" s="347"/>
      <c r="G2" s="347"/>
      <c r="H2" s="183"/>
      <c r="I2" s="183"/>
      <c r="J2" s="183"/>
    </row>
    <row r="3" spans="1:10" ht="27.4" customHeight="1" x14ac:dyDescent="0.5">
      <c r="D3" s="347" t="s">
        <v>54</v>
      </c>
      <c r="E3" s="347"/>
      <c r="F3" s="347"/>
      <c r="G3" s="347"/>
      <c r="H3" s="183"/>
      <c r="I3" s="183"/>
      <c r="J3" s="183"/>
    </row>
    <row r="4" spans="1:10" ht="27.4" customHeight="1" x14ac:dyDescent="0.5">
      <c r="A4" s="183"/>
      <c r="B4" s="183"/>
      <c r="C4" s="183"/>
      <c r="D4" s="185"/>
      <c r="E4" s="185"/>
      <c r="F4" s="185"/>
      <c r="G4" s="185"/>
      <c r="H4" s="183"/>
      <c r="I4" s="183"/>
      <c r="J4" s="186">
        <v>2023</v>
      </c>
    </row>
    <row r="5" spans="1:10" ht="15.4" customHeight="1" x14ac:dyDescent="0.5">
      <c r="A5" s="183"/>
      <c r="B5" s="183"/>
      <c r="C5" s="183"/>
      <c r="D5" s="185"/>
      <c r="E5" s="185"/>
      <c r="F5" s="185"/>
      <c r="G5" s="185"/>
      <c r="H5" s="183"/>
      <c r="I5" s="183"/>
      <c r="J5" s="183"/>
    </row>
    <row r="6" spans="1:10" ht="78.400000000000006" customHeight="1" x14ac:dyDescent="0.25">
      <c r="A6" s="348" t="s">
        <v>156</v>
      </c>
      <c r="B6" s="348"/>
      <c r="C6" s="348"/>
      <c r="D6" s="348"/>
      <c r="E6" s="348"/>
      <c r="F6" s="348"/>
      <c r="G6" s="348"/>
      <c r="H6" s="348"/>
      <c r="I6" s="348"/>
      <c r="J6" s="348"/>
    </row>
    <row r="7" spans="1:10" ht="13.9" customHeight="1" x14ac:dyDescent="0.25">
      <c r="A7" s="187"/>
      <c r="B7" s="187"/>
      <c r="C7" s="187"/>
      <c r="D7" s="187"/>
      <c r="E7" s="187"/>
      <c r="F7" s="187"/>
      <c r="G7" s="187"/>
      <c r="H7" s="187"/>
      <c r="I7" s="187"/>
      <c r="J7" s="187"/>
    </row>
    <row r="8" spans="1:10" ht="31.15" customHeight="1" x14ac:dyDescent="0.25">
      <c r="A8" s="349" t="s">
        <v>157</v>
      </c>
      <c r="B8" s="349"/>
      <c r="C8" s="349"/>
      <c r="D8" s="349"/>
      <c r="E8" s="349"/>
      <c r="F8" s="349"/>
      <c r="G8" s="349"/>
      <c r="H8" s="349"/>
      <c r="I8" s="349"/>
      <c r="J8" s="349"/>
    </row>
    <row r="9" spans="1:10" ht="384" customHeight="1" x14ac:dyDescent="0.5">
      <c r="A9" s="183"/>
      <c r="B9" s="183" t="s">
        <v>158</v>
      </c>
      <c r="C9" s="183"/>
      <c r="D9" s="185"/>
      <c r="E9" s="185"/>
      <c r="F9" s="185"/>
      <c r="G9" s="185"/>
      <c r="H9" s="183"/>
      <c r="I9" s="183"/>
      <c r="J9" s="183"/>
    </row>
    <row r="10" spans="1:10" ht="18.399999999999999" customHeight="1" x14ac:dyDescent="0.3">
      <c r="A10" s="350" t="s">
        <v>159</v>
      </c>
      <c r="B10" s="350"/>
      <c r="C10" s="350"/>
      <c r="D10" s="350"/>
      <c r="E10" s="350"/>
      <c r="F10" s="350"/>
      <c r="G10" s="350"/>
      <c r="H10" s="350"/>
      <c r="I10" s="350"/>
      <c r="J10" s="350"/>
    </row>
    <row r="11" spans="1:10" ht="0.4" hidden="1" customHeight="1" x14ac:dyDescent="0.5">
      <c r="A11" s="183"/>
      <c r="B11" s="183"/>
      <c r="C11" s="183"/>
      <c r="D11" s="185"/>
      <c r="E11" s="185"/>
      <c r="F11" s="185"/>
      <c r="G11" s="185"/>
      <c r="H11" s="183"/>
      <c r="I11" s="183"/>
      <c r="J11" s="183"/>
    </row>
    <row r="12" spans="1:10" ht="15.4" customHeight="1" x14ac:dyDescent="0.25">
      <c r="A12" s="351" t="s">
        <v>160</v>
      </c>
      <c r="B12" s="351"/>
      <c r="C12" s="351"/>
      <c r="D12" s="351"/>
      <c r="E12" s="351"/>
      <c r="F12" s="351"/>
      <c r="G12" s="351"/>
      <c r="H12" s="351"/>
      <c r="I12" s="351"/>
      <c r="J12" s="351"/>
    </row>
    <row r="13" spans="1:10" ht="15.4" customHeight="1" x14ac:dyDescent="0.25">
      <c r="A13" s="352" t="s">
        <v>161</v>
      </c>
      <c r="B13" s="352"/>
      <c r="C13" s="352"/>
      <c r="D13" s="352"/>
      <c r="E13" s="352"/>
      <c r="F13" s="352"/>
      <c r="G13" s="352"/>
      <c r="H13" s="352"/>
      <c r="I13" s="352"/>
      <c r="J13" s="352"/>
    </row>
    <row r="14" spans="1:10" ht="15.4" customHeight="1" x14ac:dyDescent="0.25">
      <c r="A14" s="352" t="s">
        <v>162</v>
      </c>
      <c r="B14" s="352"/>
      <c r="C14" s="352"/>
      <c r="D14" s="352"/>
      <c r="E14" s="352"/>
      <c r="F14" s="352"/>
      <c r="G14" s="352"/>
      <c r="H14" s="352"/>
      <c r="I14" s="352"/>
      <c r="J14" s="352"/>
    </row>
    <row r="15" spans="1:10" ht="15.4" customHeight="1" x14ac:dyDescent="0.25">
      <c r="A15" s="351" t="s">
        <v>163</v>
      </c>
      <c r="B15" s="351"/>
      <c r="C15" s="351"/>
      <c r="D15" s="351"/>
      <c r="E15" s="351"/>
      <c r="F15" s="351"/>
      <c r="G15" s="351"/>
      <c r="H15" s="351"/>
      <c r="I15" s="351"/>
      <c r="J15" s="351"/>
    </row>
    <row r="16" spans="1:10" ht="15.4" customHeight="1" x14ac:dyDescent="0.25">
      <c r="A16" s="187"/>
      <c r="B16" s="188"/>
      <c r="C16" s="188"/>
      <c r="D16" s="188"/>
      <c r="E16" s="188"/>
      <c r="F16" s="188"/>
      <c r="G16" s="188"/>
      <c r="H16" s="188"/>
      <c r="I16" s="188"/>
      <c r="J16" s="188"/>
    </row>
    <row r="17" spans="1:10" ht="18" customHeight="1" x14ac:dyDescent="0.3">
      <c r="A17" s="350" t="s">
        <v>164</v>
      </c>
      <c r="B17" s="350"/>
      <c r="C17" s="350"/>
      <c r="D17" s="350"/>
      <c r="E17" s="350"/>
      <c r="F17" s="350"/>
      <c r="G17" s="350"/>
      <c r="H17" s="350"/>
      <c r="I17" s="350"/>
      <c r="J17" s="350"/>
    </row>
    <row r="18" spans="1:10" ht="49.9" customHeight="1" x14ac:dyDescent="0.25">
      <c r="A18" s="346" t="s">
        <v>165</v>
      </c>
      <c r="B18" s="346"/>
      <c r="C18" s="346"/>
      <c r="D18" s="346"/>
      <c r="E18" s="346"/>
      <c r="F18" s="346"/>
      <c r="G18" s="346"/>
      <c r="H18" s="346"/>
      <c r="I18" s="346"/>
      <c r="J18" s="346"/>
    </row>
    <row r="19" spans="1:10" ht="67.900000000000006" customHeight="1" x14ac:dyDescent="0.25">
      <c r="A19" s="346" t="s">
        <v>166</v>
      </c>
      <c r="B19" s="346"/>
      <c r="C19" s="346"/>
      <c r="D19" s="346"/>
      <c r="E19" s="346"/>
      <c r="F19" s="346"/>
      <c r="G19" s="346"/>
      <c r="H19" s="346"/>
      <c r="I19" s="346"/>
      <c r="J19" s="346"/>
    </row>
    <row r="20" spans="1:10" ht="15.4" customHeight="1" x14ac:dyDescent="0.25">
      <c r="A20" s="346" t="s">
        <v>167</v>
      </c>
      <c r="B20" s="346"/>
      <c r="C20" s="346"/>
      <c r="D20" s="346"/>
      <c r="E20" s="346"/>
      <c r="F20" s="346"/>
      <c r="G20" s="346"/>
      <c r="H20" s="346"/>
      <c r="I20" s="346"/>
      <c r="J20" s="346"/>
    </row>
    <row r="21" spans="1:10" ht="19.149999999999999" customHeight="1" x14ac:dyDescent="0.25">
      <c r="A21" s="346"/>
      <c r="B21" s="346"/>
      <c r="C21" s="346"/>
      <c r="D21" s="346"/>
      <c r="E21" s="346"/>
      <c r="F21" s="346"/>
      <c r="G21" s="346"/>
      <c r="H21" s="346"/>
      <c r="I21" s="346"/>
      <c r="J21" s="346"/>
    </row>
    <row r="22" spans="1:10" ht="14.65" customHeight="1" x14ac:dyDescent="0.25">
      <c r="A22" s="183"/>
      <c r="B22" s="183"/>
      <c r="C22" s="183"/>
      <c r="D22" s="183"/>
      <c r="E22" s="183"/>
      <c r="F22" s="183"/>
      <c r="G22" s="183"/>
      <c r="H22" s="183"/>
      <c r="I22" s="183"/>
      <c r="J22" s="183"/>
    </row>
    <row r="23" spans="1:10" ht="18" customHeight="1" x14ac:dyDescent="0.3">
      <c r="A23" s="189" t="s">
        <v>168</v>
      </c>
      <c r="B23" s="190"/>
      <c r="C23" s="190"/>
      <c r="D23" s="190"/>
      <c r="E23" s="190"/>
      <c r="F23" s="190"/>
      <c r="G23" s="190"/>
      <c r="H23" s="190"/>
      <c r="I23" s="190"/>
      <c r="J23" s="190"/>
    </row>
    <row r="24" spans="1:10" ht="14.65" customHeight="1" x14ac:dyDescent="0.25">
      <c r="A24" s="183"/>
      <c r="B24" s="183"/>
      <c r="C24" s="183"/>
      <c r="D24" s="183"/>
      <c r="E24" s="183"/>
      <c r="F24" s="183"/>
      <c r="G24" s="183"/>
      <c r="H24" s="183"/>
      <c r="I24" s="183"/>
      <c r="J24" s="183"/>
    </row>
    <row r="25" spans="1:10" ht="18" customHeight="1" x14ac:dyDescent="0.3">
      <c r="A25" s="353" t="s">
        <v>169</v>
      </c>
      <c r="B25" s="353"/>
      <c r="C25" s="353"/>
      <c r="D25" s="353"/>
      <c r="E25" s="353"/>
      <c r="F25" s="353"/>
      <c r="G25" s="353"/>
      <c r="H25" s="353"/>
      <c r="I25" s="353"/>
      <c r="J25" s="353"/>
    </row>
    <row r="26" spans="1:10" ht="14.65" customHeight="1" x14ac:dyDescent="0.25">
      <c r="A26" s="354" t="s">
        <v>170</v>
      </c>
      <c r="B26" s="354"/>
      <c r="C26" s="354"/>
      <c r="D26" s="354"/>
      <c r="E26" s="354"/>
      <c r="F26" s="354"/>
      <c r="G26" s="354"/>
      <c r="H26" s="354"/>
      <c r="I26" s="354"/>
      <c r="J26" s="354"/>
    </row>
    <row r="27" spans="1:10" ht="14.65" customHeight="1" x14ac:dyDescent="0.25">
      <c r="A27" s="354"/>
      <c r="B27" s="354"/>
      <c r="C27" s="354"/>
      <c r="D27" s="354"/>
      <c r="E27" s="354"/>
      <c r="F27" s="354"/>
      <c r="G27" s="354"/>
      <c r="H27" s="354"/>
      <c r="I27" s="354"/>
      <c r="J27" s="354"/>
    </row>
    <row r="28" spans="1:10" ht="14.65" customHeight="1" x14ac:dyDescent="0.25">
      <c r="A28" s="354"/>
      <c r="B28" s="354"/>
      <c r="C28" s="354"/>
      <c r="D28" s="354"/>
      <c r="E28" s="354"/>
      <c r="F28" s="354"/>
      <c r="G28" s="354"/>
      <c r="H28" s="354"/>
      <c r="I28" s="354"/>
      <c r="J28" s="354"/>
    </row>
    <row r="29" spans="1:10" ht="14.65" customHeight="1" x14ac:dyDescent="0.25">
      <c r="A29" s="354"/>
      <c r="B29" s="354"/>
      <c r="C29" s="354"/>
      <c r="D29" s="354"/>
      <c r="E29" s="354"/>
      <c r="F29" s="354"/>
      <c r="G29" s="354"/>
      <c r="H29" s="354"/>
      <c r="I29" s="354"/>
      <c r="J29" s="354"/>
    </row>
    <row r="30" spans="1:10" ht="14.65" customHeight="1" x14ac:dyDescent="0.25">
      <c r="A30" s="354"/>
      <c r="B30" s="354"/>
      <c r="C30" s="354"/>
      <c r="D30" s="354"/>
      <c r="E30" s="354"/>
      <c r="F30" s="354"/>
      <c r="G30" s="354"/>
      <c r="H30" s="354"/>
      <c r="I30" s="354"/>
      <c r="J30" s="354"/>
    </row>
    <row r="31" spans="1:10" ht="14.65" customHeight="1" x14ac:dyDescent="0.25">
      <c r="A31" s="354"/>
      <c r="B31" s="354"/>
      <c r="C31" s="354"/>
      <c r="D31" s="354"/>
      <c r="E31" s="354"/>
      <c r="F31" s="354"/>
      <c r="G31" s="354"/>
      <c r="H31" s="354"/>
      <c r="I31" s="354"/>
      <c r="J31" s="354"/>
    </row>
    <row r="32" spans="1:10" ht="14.65" customHeight="1" x14ac:dyDescent="0.25">
      <c r="A32" s="354"/>
      <c r="B32" s="354"/>
      <c r="C32" s="354"/>
      <c r="D32" s="354"/>
      <c r="E32" s="354"/>
      <c r="F32" s="354"/>
      <c r="G32" s="354"/>
      <c r="H32" s="354"/>
      <c r="I32" s="354"/>
      <c r="J32" s="354"/>
    </row>
    <row r="33" spans="1:10" ht="14.65" customHeight="1" x14ac:dyDescent="0.25">
      <c r="A33" s="354"/>
      <c r="B33" s="354"/>
      <c r="C33" s="354"/>
      <c r="D33" s="354"/>
      <c r="E33" s="354"/>
      <c r="F33" s="354"/>
      <c r="G33" s="354"/>
      <c r="H33" s="354"/>
      <c r="I33" s="354"/>
      <c r="J33" s="354"/>
    </row>
    <row r="34" spans="1:10" ht="14.65" customHeight="1" x14ac:dyDescent="0.25">
      <c r="A34" s="354"/>
      <c r="B34" s="354"/>
      <c r="C34" s="354"/>
      <c r="D34" s="354"/>
      <c r="E34" s="354"/>
      <c r="F34" s="354"/>
      <c r="G34" s="354"/>
      <c r="H34" s="354"/>
      <c r="I34" s="354"/>
      <c r="J34" s="354"/>
    </row>
    <row r="35" spans="1:10" ht="9" customHeight="1" x14ac:dyDescent="0.25">
      <c r="A35" s="191"/>
      <c r="B35" s="191"/>
      <c r="C35" s="191"/>
      <c r="D35" s="191"/>
      <c r="E35" s="191"/>
      <c r="F35" s="191"/>
      <c r="G35" s="191"/>
      <c r="H35" s="191"/>
      <c r="I35" s="191"/>
      <c r="J35" s="191"/>
    </row>
    <row r="36" spans="1:10" ht="17.649999999999999" customHeight="1" x14ac:dyDescent="0.3">
      <c r="A36" s="353" t="s">
        <v>171</v>
      </c>
      <c r="B36" s="353"/>
      <c r="C36" s="353"/>
      <c r="D36" s="353"/>
      <c r="E36" s="353"/>
      <c r="F36" s="353"/>
      <c r="G36" s="353"/>
      <c r="H36" s="353"/>
      <c r="I36" s="353"/>
      <c r="J36" s="353"/>
    </row>
    <row r="37" spans="1:10" ht="14.65" customHeight="1" x14ac:dyDescent="0.25">
      <c r="A37" s="354" t="s">
        <v>172</v>
      </c>
      <c r="B37" s="354"/>
      <c r="C37" s="354"/>
      <c r="D37" s="354"/>
      <c r="E37" s="354"/>
      <c r="F37" s="354"/>
      <c r="G37" s="354"/>
      <c r="H37" s="354"/>
      <c r="I37" s="354"/>
      <c r="J37" s="354"/>
    </row>
    <row r="38" spans="1:10" ht="14.65" customHeight="1" x14ac:dyDescent="0.25">
      <c r="A38" s="354"/>
      <c r="B38" s="354"/>
      <c r="C38" s="354"/>
      <c r="D38" s="354"/>
      <c r="E38" s="354"/>
      <c r="F38" s="354"/>
      <c r="G38" s="354"/>
      <c r="H38" s="354"/>
      <c r="I38" s="354"/>
      <c r="J38" s="354"/>
    </row>
    <row r="39" spans="1:10" ht="40.9" customHeight="1" x14ac:dyDescent="0.25">
      <c r="A39" s="354"/>
      <c r="B39" s="354"/>
      <c r="C39" s="354"/>
      <c r="D39" s="354"/>
      <c r="E39" s="354"/>
      <c r="F39" s="354"/>
      <c r="G39" s="354"/>
      <c r="H39" s="354"/>
      <c r="I39" s="354"/>
      <c r="J39" s="354"/>
    </row>
    <row r="40" spans="1:10" ht="7.9" customHeight="1" x14ac:dyDescent="0.25">
      <c r="A40" s="183"/>
      <c r="B40" s="183"/>
      <c r="C40" s="183"/>
      <c r="D40" s="183"/>
      <c r="E40" s="183"/>
      <c r="F40" s="183"/>
      <c r="G40" s="183"/>
      <c r="H40" s="183"/>
      <c r="I40" s="183"/>
      <c r="J40" s="183"/>
    </row>
    <row r="41" spans="1:10" ht="18" customHeight="1" x14ac:dyDescent="0.3">
      <c r="A41" s="355" t="s">
        <v>173</v>
      </c>
      <c r="B41" s="355"/>
      <c r="C41" s="355"/>
      <c r="D41" s="355"/>
      <c r="E41" s="355"/>
      <c r="F41" s="355"/>
      <c r="G41" s="355"/>
      <c r="H41" s="355"/>
      <c r="I41" s="355"/>
      <c r="J41" s="355"/>
    </row>
    <row r="42" spans="1:10" ht="100.9" customHeight="1" x14ac:dyDescent="0.25">
      <c r="A42" s="351" t="s">
        <v>174</v>
      </c>
      <c r="B42" s="351"/>
      <c r="C42" s="351"/>
      <c r="D42" s="351"/>
      <c r="E42" s="351"/>
      <c r="F42" s="351"/>
      <c r="G42" s="351"/>
      <c r="H42" s="351"/>
      <c r="I42" s="351"/>
      <c r="J42" s="351"/>
    </row>
    <row r="43" spans="1:10" ht="15" customHeight="1" x14ac:dyDescent="0.25">
      <c r="A43" s="356" t="s">
        <v>175</v>
      </c>
      <c r="B43" s="356"/>
      <c r="C43" s="356"/>
      <c r="D43" s="356"/>
      <c r="E43" s="356"/>
      <c r="F43" s="356"/>
      <c r="G43" s="356"/>
      <c r="H43" s="356"/>
      <c r="I43" s="356"/>
      <c r="J43" s="356"/>
    </row>
    <row r="44" spans="1:10" ht="14.65" customHeight="1" x14ac:dyDescent="0.25">
      <c r="A44" s="183"/>
      <c r="B44" s="183"/>
      <c r="C44" s="183"/>
      <c r="D44" s="183"/>
      <c r="E44" s="183"/>
      <c r="F44" s="183"/>
      <c r="G44" s="183"/>
      <c r="H44" s="183"/>
      <c r="I44" s="183"/>
      <c r="J44" s="183"/>
    </row>
    <row r="45" spans="1:10" ht="18" customHeight="1" x14ac:dyDescent="0.3">
      <c r="A45" s="357" t="s">
        <v>176</v>
      </c>
      <c r="B45" s="357"/>
      <c r="C45" s="357"/>
      <c r="D45" s="357"/>
      <c r="E45" s="357"/>
      <c r="F45" s="357"/>
      <c r="G45" s="357"/>
      <c r="H45" s="357"/>
      <c r="I45" s="357"/>
      <c r="J45" s="357"/>
    </row>
    <row r="46" spans="1:10" ht="95.45" customHeight="1" x14ac:dyDescent="0.25">
      <c r="A46" s="358" t="s">
        <v>177</v>
      </c>
      <c r="B46" s="358"/>
      <c r="C46" s="358"/>
      <c r="D46" s="358"/>
      <c r="E46" s="358"/>
      <c r="F46" s="358"/>
      <c r="G46" s="358"/>
      <c r="H46" s="358"/>
      <c r="I46" s="358"/>
      <c r="J46" s="358"/>
    </row>
    <row r="47" spans="1:10" ht="15" customHeight="1" x14ac:dyDescent="0.25">
      <c r="A47" s="188"/>
      <c r="B47" s="188"/>
      <c r="C47" s="188"/>
      <c r="D47" s="188"/>
      <c r="E47" s="188"/>
      <c r="F47" s="188"/>
      <c r="G47" s="188"/>
      <c r="H47" s="188"/>
      <c r="I47" s="188"/>
      <c r="J47" s="188"/>
    </row>
    <row r="48" spans="1:10" ht="15" customHeight="1" x14ac:dyDescent="0.3">
      <c r="A48" s="355" t="s">
        <v>178</v>
      </c>
      <c r="B48" s="355"/>
      <c r="C48" s="355"/>
      <c r="D48" s="355"/>
      <c r="E48" s="355"/>
      <c r="F48" s="355"/>
      <c r="G48" s="355"/>
      <c r="H48" s="355"/>
      <c r="I48" s="355"/>
      <c r="J48" s="355"/>
    </row>
    <row r="49" spans="1:10" ht="97.9" customHeight="1" x14ac:dyDescent="0.25">
      <c r="A49" s="351" t="s">
        <v>179</v>
      </c>
      <c r="B49" s="351"/>
      <c r="C49" s="351"/>
      <c r="D49" s="351"/>
      <c r="E49" s="351"/>
      <c r="F49" s="351"/>
      <c r="G49" s="351"/>
      <c r="H49" s="351"/>
      <c r="I49" s="351"/>
      <c r="J49" s="351"/>
    </row>
    <row r="50" spans="1:10" ht="15.4" customHeight="1" x14ac:dyDescent="0.25">
      <c r="A50" s="188"/>
      <c r="B50" s="188"/>
      <c r="C50" s="188"/>
      <c r="D50" s="188"/>
      <c r="E50" s="188"/>
      <c r="F50" s="188"/>
      <c r="G50" s="188"/>
      <c r="H50" s="188"/>
      <c r="I50" s="188"/>
      <c r="J50" s="188"/>
    </row>
    <row r="51" spans="1:10" ht="15.4" customHeight="1" x14ac:dyDescent="0.3">
      <c r="A51" s="357" t="s">
        <v>180</v>
      </c>
      <c r="B51" s="357"/>
      <c r="C51" s="357"/>
      <c r="D51" s="357"/>
      <c r="E51" s="357"/>
      <c r="F51" s="357"/>
      <c r="G51" s="357"/>
      <c r="H51" s="357"/>
      <c r="I51" s="357"/>
      <c r="J51" s="357"/>
    </row>
    <row r="52" spans="1:10" ht="62.45" customHeight="1" x14ac:dyDescent="0.25">
      <c r="A52" s="358" t="s">
        <v>181</v>
      </c>
      <c r="B52" s="358"/>
      <c r="C52" s="358"/>
      <c r="D52" s="358"/>
      <c r="E52" s="358"/>
      <c r="F52" s="358"/>
      <c r="G52" s="358"/>
      <c r="H52" s="358"/>
      <c r="I52" s="358"/>
      <c r="J52" s="358"/>
    </row>
    <row r="53" spans="1:10" ht="20.65" customHeight="1" x14ac:dyDescent="0.25">
      <c r="A53" s="188"/>
      <c r="B53" s="188"/>
      <c r="C53" s="188"/>
      <c r="D53" s="188"/>
      <c r="E53" s="188"/>
      <c r="F53" s="188"/>
      <c r="G53" s="188"/>
      <c r="H53" s="188"/>
      <c r="I53" s="188"/>
      <c r="J53" s="188"/>
    </row>
    <row r="54" spans="1:10" ht="18" customHeight="1" x14ac:dyDescent="0.3">
      <c r="A54" s="357" t="s">
        <v>176</v>
      </c>
      <c r="B54" s="357"/>
      <c r="C54" s="357"/>
      <c r="D54" s="357"/>
      <c r="E54" s="357"/>
      <c r="F54" s="357"/>
      <c r="G54" s="357"/>
      <c r="H54" s="357"/>
      <c r="I54" s="357"/>
      <c r="J54" s="357"/>
    </row>
    <row r="55" spans="1:10" ht="64.150000000000006" customHeight="1" x14ac:dyDescent="0.25">
      <c r="A55" s="358" t="s">
        <v>182</v>
      </c>
      <c r="B55" s="358"/>
      <c r="C55" s="358"/>
      <c r="D55" s="358"/>
      <c r="E55" s="358"/>
      <c r="F55" s="358"/>
      <c r="G55" s="358"/>
      <c r="H55" s="358"/>
      <c r="I55" s="358"/>
      <c r="J55" s="358"/>
    </row>
    <row r="56" spans="1:10" ht="13.15" customHeight="1" x14ac:dyDescent="0.25">
      <c r="A56" s="192"/>
      <c r="B56" s="192"/>
      <c r="C56" s="192"/>
      <c r="D56" s="192"/>
      <c r="E56" s="192"/>
      <c r="F56" s="192"/>
      <c r="G56" s="192"/>
      <c r="H56" s="192"/>
      <c r="I56" s="192"/>
      <c r="J56" s="192"/>
    </row>
    <row r="57" spans="1:10" s="183" customFormat="1" ht="21" customHeight="1" x14ac:dyDescent="0.3">
      <c r="A57" s="355" t="s">
        <v>183</v>
      </c>
      <c r="B57" s="355"/>
      <c r="C57" s="355"/>
      <c r="D57" s="355"/>
      <c r="E57" s="355"/>
      <c r="F57" s="355"/>
      <c r="G57" s="355"/>
      <c r="H57" s="355"/>
      <c r="I57" s="355"/>
      <c r="J57" s="355"/>
    </row>
    <row r="58" spans="1:10" s="183" customFormat="1" ht="69.599999999999994" customHeight="1" x14ac:dyDescent="0.25">
      <c r="A58" s="363" t="s">
        <v>184</v>
      </c>
      <c r="B58" s="363"/>
      <c r="C58" s="363"/>
      <c r="D58" s="363"/>
      <c r="E58" s="363"/>
      <c r="F58" s="363"/>
      <c r="G58" s="363"/>
      <c r="H58" s="363"/>
      <c r="I58" s="363"/>
      <c r="J58" s="363"/>
    </row>
    <row r="59" spans="1:10" s="183" customFormat="1" ht="9.6" customHeight="1" x14ac:dyDescent="0.25">
      <c r="A59" s="193"/>
      <c r="B59" s="193"/>
      <c r="C59" s="193"/>
      <c r="D59" s="193"/>
      <c r="E59" s="193"/>
      <c r="F59" s="193"/>
      <c r="G59" s="193"/>
      <c r="H59" s="193"/>
      <c r="I59" s="193"/>
      <c r="J59" s="193"/>
    </row>
    <row r="60" spans="1:10" s="183" customFormat="1" ht="53.45" customHeight="1" x14ac:dyDescent="0.25">
      <c r="A60" s="359" t="s">
        <v>185</v>
      </c>
      <c r="B60" s="359"/>
      <c r="C60" s="359"/>
      <c r="D60" s="359"/>
      <c r="E60" s="359"/>
      <c r="F60" s="359"/>
      <c r="G60" s="359"/>
      <c r="H60" s="359"/>
      <c r="I60" s="359"/>
      <c r="J60" s="359"/>
    </row>
    <row r="61" spans="1:10" s="183" customFormat="1" ht="8.4499999999999993" customHeight="1" x14ac:dyDescent="0.25">
      <c r="A61" s="193"/>
      <c r="B61" s="193"/>
      <c r="C61" s="193"/>
      <c r="D61" s="193"/>
      <c r="E61" s="193"/>
      <c r="F61" s="193"/>
      <c r="G61" s="193"/>
      <c r="H61" s="193"/>
      <c r="I61" s="193"/>
      <c r="J61" s="193"/>
    </row>
    <row r="62" spans="1:10" s="183" customFormat="1" ht="21" customHeight="1" x14ac:dyDescent="0.3">
      <c r="A62" s="194" t="s">
        <v>186</v>
      </c>
      <c r="B62" s="195"/>
      <c r="C62" s="195"/>
      <c r="D62" s="195"/>
      <c r="E62" s="195"/>
      <c r="F62" s="196"/>
      <c r="G62" s="196"/>
      <c r="H62" s="196"/>
      <c r="I62" s="196"/>
      <c r="J62" s="196"/>
    </row>
    <row r="63" spans="1:10" s="183" customFormat="1" ht="21" customHeight="1" x14ac:dyDescent="0.3">
      <c r="A63" s="196"/>
      <c r="B63" s="197" t="s">
        <v>187</v>
      </c>
      <c r="C63" s="196"/>
      <c r="D63" s="196"/>
      <c r="E63" s="196"/>
      <c r="F63" s="196"/>
      <c r="G63" s="196"/>
      <c r="H63" s="196"/>
      <c r="I63" s="196"/>
      <c r="J63" s="196"/>
    </row>
    <row r="64" spans="1:10" s="183" customFormat="1" ht="21" customHeight="1" x14ac:dyDescent="0.3">
      <c r="A64" s="196"/>
      <c r="B64" s="197" t="s">
        <v>188</v>
      </c>
      <c r="C64" s="196"/>
      <c r="D64" s="196"/>
      <c r="E64" s="196"/>
      <c r="F64" s="196"/>
      <c r="G64" s="196"/>
      <c r="H64" s="196"/>
      <c r="I64" s="196"/>
      <c r="J64" s="196"/>
    </row>
    <row r="65" spans="1:10" s="183" customFormat="1" ht="21" customHeight="1" x14ac:dyDescent="0.3">
      <c r="A65" s="196"/>
      <c r="B65" s="197" t="s">
        <v>189</v>
      </c>
      <c r="C65" s="196"/>
      <c r="D65" s="196"/>
      <c r="E65" s="196"/>
      <c r="F65" s="196"/>
      <c r="G65" s="196"/>
      <c r="H65" s="196"/>
      <c r="I65" s="196"/>
      <c r="J65" s="196"/>
    </row>
    <row r="66" spans="1:10" s="183" customFormat="1" ht="21" customHeight="1" x14ac:dyDescent="0.3">
      <c r="A66" s="196"/>
      <c r="B66" s="197" t="s">
        <v>190</v>
      </c>
      <c r="C66" s="196"/>
      <c r="D66" s="196"/>
      <c r="E66" s="196"/>
      <c r="F66" s="196"/>
      <c r="G66" s="196"/>
      <c r="H66" s="196"/>
      <c r="I66" s="196"/>
      <c r="J66" s="196"/>
    </row>
    <row r="67" spans="1:10" s="183" customFormat="1" ht="13.15" customHeight="1" x14ac:dyDescent="0.3">
      <c r="A67" s="198"/>
      <c r="B67" s="198"/>
      <c r="C67" s="198"/>
      <c r="D67" s="198"/>
      <c r="E67" s="198"/>
      <c r="F67" s="198"/>
      <c r="G67" s="198"/>
      <c r="H67" s="198"/>
      <c r="I67" s="198"/>
      <c r="J67" s="198"/>
    </row>
    <row r="68" spans="1:10" ht="29.65" customHeight="1" x14ac:dyDescent="0.25">
      <c r="A68" s="360" t="s">
        <v>191</v>
      </c>
      <c r="B68" s="360"/>
      <c r="C68" s="360"/>
      <c r="D68" s="360"/>
      <c r="E68" s="360"/>
      <c r="F68" s="360"/>
      <c r="G68" s="360"/>
      <c r="H68" s="360"/>
      <c r="I68" s="360"/>
      <c r="J68" s="360"/>
    </row>
    <row r="69" spans="1:10" ht="5.45" customHeight="1" x14ac:dyDescent="0.25">
      <c r="A69" s="183"/>
      <c r="B69" s="183"/>
      <c r="C69" s="183"/>
      <c r="D69" s="183"/>
      <c r="E69" s="183"/>
      <c r="F69" s="183"/>
      <c r="G69" s="183"/>
      <c r="H69" s="183"/>
      <c r="I69" s="183"/>
      <c r="J69" s="183"/>
    </row>
    <row r="70" spans="1:10" ht="14.65" customHeight="1" x14ac:dyDescent="0.25">
      <c r="A70" s="199"/>
      <c r="B70" s="361" t="s">
        <v>192</v>
      </c>
      <c r="C70" s="362"/>
      <c r="D70" s="362"/>
      <c r="E70" s="200" t="s">
        <v>193</v>
      </c>
      <c r="F70" s="201"/>
      <c r="G70" s="201"/>
      <c r="H70" s="202"/>
      <c r="I70" s="199"/>
      <c r="J70" s="199"/>
    </row>
    <row r="71" spans="1:10" ht="14.65" customHeight="1" x14ac:dyDescent="0.25">
      <c r="A71" s="199"/>
      <c r="B71" s="199"/>
      <c r="C71" s="199"/>
      <c r="D71" s="199"/>
      <c r="E71" s="199"/>
      <c r="F71" s="199"/>
      <c r="G71" s="199"/>
      <c r="H71" s="199"/>
      <c r="I71" s="199"/>
      <c r="J71" s="199"/>
    </row>
    <row r="72" spans="1:10" ht="24.6" customHeight="1" x14ac:dyDescent="0.25">
      <c r="A72" s="199"/>
      <c r="B72" s="199"/>
      <c r="C72" s="199"/>
      <c r="D72" s="199"/>
      <c r="E72" s="199"/>
      <c r="F72" s="199"/>
      <c r="G72" s="199"/>
      <c r="H72" s="199"/>
      <c r="I72" s="199"/>
      <c r="J72" s="199"/>
    </row>
    <row r="73" spans="1:10" ht="22.9" customHeight="1" x14ac:dyDescent="0.25">
      <c r="A73" s="199"/>
      <c r="B73" s="199"/>
      <c r="C73" s="199"/>
      <c r="D73" s="199"/>
      <c r="E73" s="199"/>
      <c r="F73" s="199"/>
      <c r="G73" s="199"/>
      <c r="H73" s="199"/>
      <c r="I73" s="199"/>
      <c r="J73" s="199"/>
    </row>
    <row r="74" spans="1:10" ht="14.65" customHeight="1" x14ac:dyDescent="0.25">
      <c r="A74" s="199"/>
      <c r="B74" s="199"/>
      <c r="C74" s="199"/>
      <c r="D74" s="199"/>
      <c r="E74" s="199"/>
      <c r="F74" s="199"/>
      <c r="G74" s="199"/>
      <c r="H74" s="199"/>
      <c r="I74" s="199"/>
      <c r="J74" s="199"/>
    </row>
  </sheetData>
  <sheetProtection algorithmName="SHA-512" hashValue="MdvyiXihfofees8qpFYi98eqHdPHq62C32Hs8iM7yR6iuFmDpn3YJJmgi7MEesU/cipgTgEnQDqChW3BwpmbMQ==" saltValue="oNUk9Nt7q00AJghAlRbXuw=="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46E68741-9094-49E8-B511-FB2FB7CEEDD3}"/>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F2128-BD96-4C9C-8135-3E964B6C5927}">
  <dimension ref="A1:Y105"/>
  <sheetViews>
    <sheetView zoomScaleNormal="100" workbookViewId="0">
      <selection activeCell="F2" sqref="F2"/>
    </sheetView>
  </sheetViews>
  <sheetFormatPr baseColWidth="10" defaultColWidth="11.5703125" defaultRowHeight="12.75" x14ac:dyDescent="0.2"/>
  <cols>
    <col min="1" max="1" width="16.28515625" style="97" customWidth="1"/>
    <col min="2" max="2" width="15.28515625" style="97" bestFit="1" customWidth="1"/>
    <col min="3" max="4" width="16.28515625" style="97" customWidth="1"/>
    <col min="5" max="6" width="11.5703125" style="97"/>
    <col min="7" max="7" width="6.85546875" style="97" customWidth="1"/>
    <col min="8" max="9" width="11.5703125" style="97"/>
    <col min="10" max="10" width="14.42578125" style="97" customWidth="1"/>
    <col min="11" max="11" width="14.28515625" style="97" customWidth="1"/>
    <col min="12" max="16384" width="11.5703125" style="97"/>
  </cols>
  <sheetData>
    <row r="1" spans="1:25" ht="26.25" customHeight="1" thickBot="1" x14ac:dyDescent="0.25">
      <c r="F1" s="98" t="s">
        <v>117</v>
      </c>
    </row>
    <row r="2" spans="1:25" ht="13.5" thickBot="1" x14ac:dyDescent="0.25">
      <c r="A2" s="99" t="s">
        <v>118</v>
      </c>
      <c r="B2" s="100"/>
      <c r="C2" s="101">
        <v>10</v>
      </c>
      <c r="D2" s="102"/>
      <c r="E2" s="103" t="s">
        <v>119</v>
      </c>
      <c r="F2" s="104">
        <v>0.04</v>
      </c>
      <c r="G2" s="105" t="s">
        <v>120</v>
      </c>
      <c r="H2" s="106">
        <v>0.152449</v>
      </c>
      <c r="I2" s="99" t="s">
        <v>118</v>
      </c>
      <c r="J2" s="100"/>
      <c r="K2" s="101">
        <v>9</v>
      </c>
      <c r="L2" s="102"/>
      <c r="M2" s="103" t="s">
        <v>119</v>
      </c>
      <c r="N2" s="107">
        <f>F2</f>
        <v>0.04</v>
      </c>
    </row>
    <row r="3" spans="1:25" x14ac:dyDescent="0.2">
      <c r="A3" s="108"/>
      <c r="B3" s="109"/>
      <c r="C3" s="109"/>
      <c r="D3" s="109"/>
      <c r="E3" s="109"/>
      <c r="F3" s="110"/>
      <c r="I3" s="108"/>
      <c r="J3" s="109"/>
      <c r="K3" s="109"/>
      <c r="L3" s="109"/>
      <c r="M3" s="109"/>
      <c r="N3" s="110"/>
    </row>
    <row r="4" spans="1:25" x14ac:dyDescent="0.2">
      <c r="A4" s="111" t="s">
        <v>121</v>
      </c>
      <c r="B4" s="112" t="s">
        <v>122</v>
      </c>
      <c r="C4" s="112" t="s">
        <v>123</v>
      </c>
      <c r="D4" s="112" t="s">
        <v>124</v>
      </c>
      <c r="E4" s="112" t="s">
        <v>125</v>
      </c>
      <c r="F4" s="113" t="s">
        <v>126</v>
      </c>
      <c r="I4" s="111" t="s">
        <v>121</v>
      </c>
      <c r="J4" s="112" t="s">
        <v>122</v>
      </c>
      <c r="K4" s="112" t="s">
        <v>123</v>
      </c>
      <c r="L4" s="112" t="s">
        <v>124</v>
      </c>
      <c r="M4" s="112" t="s">
        <v>125</v>
      </c>
      <c r="N4" s="113" t="s">
        <v>126</v>
      </c>
      <c r="R4" s="97" t="s">
        <v>127</v>
      </c>
    </row>
    <row r="5" spans="1:25" x14ac:dyDescent="0.2">
      <c r="A5" s="111" t="s">
        <v>128</v>
      </c>
      <c r="B5" s="112" t="s">
        <v>129</v>
      </c>
      <c r="C5" s="112" t="s">
        <v>130</v>
      </c>
      <c r="D5" s="112" t="s">
        <v>131</v>
      </c>
      <c r="E5" s="112" t="s">
        <v>130</v>
      </c>
      <c r="F5" s="113" t="s">
        <v>131</v>
      </c>
      <c r="I5" s="111" t="s">
        <v>128</v>
      </c>
      <c r="J5" s="112" t="s">
        <v>129</v>
      </c>
      <c r="K5" s="112" t="s">
        <v>130</v>
      </c>
      <c r="L5" s="112" t="s">
        <v>131</v>
      </c>
      <c r="M5" s="112" t="s">
        <v>130</v>
      </c>
      <c r="N5" s="113" t="s">
        <v>131</v>
      </c>
      <c r="R5" s="97" t="s">
        <v>132</v>
      </c>
      <c r="S5" s="114">
        <v>0.09</v>
      </c>
      <c r="T5" s="114">
        <v>0.1</v>
      </c>
      <c r="U5" s="114">
        <v>0.11</v>
      </c>
      <c r="V5" s="114">
        <v>0.12</v>
      </c>
      <c r="W5" s="114">
        <v>0.15</v>
      </c>
      <c r="X5" s="114">
        <v>0.2</v>
      </c>
      <c r="Y5" s="114">
        <v>0.25</v>
      </c>
    </row>
    <row r="6" spans="1:25" x14ac:dyDescent="0.2">
      <c r="A6" s="115">
        <v>1</v>
      </c>
      <c r="B6" s="116">
        <v>1</v>
      </c>
      <c r="C6" s="117">
        <f>B6*$C$2/100</f>
        <v>0.1</v>
      </c>
      <c r="D6" s="118">
        <f>C6*100</f>
        <v>10</v>
      </c>
      <c r="E6" s="117">
        <f>B6*$F$2</f>
        <v>0.04</v>
      </c>
      <c r="F6" s="119">
        <f>SUM($E$6:E6)*100/$A6</f>
        <v>4</v>
      </c>
      <c r="I6" s="115">
        <v>1</v>
      </c>
      <c r="J6" s="116">
        <v>1</v>
      </c>
      <c r="K6" s="117">
        <f>J6*$K$2/100</f>
        <v>0.09</v>
      </c>
      <c r="L6" s="118">
        <f>K6*100</f>
        <v>9</v>
      </c>
      <c r="M6" s="117">
        <f>J6*$N$2</f>
        <v>0.04</v>
      </c>
      <c r="N6" s="119">
        <f>SUM($M$6:M6)*100/$A6</f>
        <v>4</v>
      </c>
      <c r="R6" s="97">
        <f t="shared" ref="R6:R20" si="0">A6</f>
        <v>1</v>
      </c>
      <c r="S6" s="120">
        <f t="shared" ref="S6:S20" si="1">J6</f>
        <v>1</v>
      </c>
      <c r="T6" s="120">
        <f t="shared" ref="T6:T20" si="2">B6</f>
        <v>1</v>
      </c>
      <c r="U6" s="120">
        <f t="shared" ref="U6:U20" si="3">J30</f>
        <v>1</v>
      </c>
      <c r="V6" s="120">
        <f t="shared" ref="V6:V20" si="4">J50</f>
        <v>1</v>
      </c>
      <c r="W6" s="120">
        <f t="shared" ref="W6:W20" si="5">B30</f>
        <v>1</v>
      </c>
      <c r="X6" s="120">
        <f t="shared" ref="X6:X17" si="6">B50</f>
        <v>1</v>
      </c>
      <c r="Y6" s="120">
        <f t="shared" ref="Y6:Y17" si="7">B70</f>
        <v>1</v>
      </c>
    </row>
    <row r="7" spans="1:25" x14ac:dyDescent="0.2">
      <c r="A7" s="115">
        <v>2</v>
      </c>
      <c r="B7" s="116">
        <f>B6-(B6*$C$2/100)</f>
        <v>0.9</v>
      </c>
      <c r="C7" s="117">
        <f t="shared" ref="C7:C20" si="8">B7*$C$2/100</f>
        <v>0.09</v>
      </c>
      <c r="D7" s="118">
        <f>SUM($C$6:C7)*100/$A7</f>
        <v>9.5</v>
      </c>
      <c r="E7" s="117">
        <f t="shared" ref="E7:E17" si="9">B7*$F$2</f>
        <v>3.6000000000000004E-2</v>
      </c>
      <c r="F7" s="119">
        <f>SUM($E$6:E7)*100/$A7</f>
        <v>3.8000000000000007</v>
      </c>
      <c r="I7" s="115">
        <v>2</v>
      </c>
      <c r="J7" s="116">
        <f>J6-(J6*$K$2/100)</f>
        <v>0.91</v>
      </c>
      <c r="K7" s="117">
        <f t="shared" ref="K7:K20" si="10">J7*$K$2/100</f>
        <v>8.1900000000000001E-2</v>
      </c>
      <c r="L7" s="118">
        <f>SUM($K$6:K7)*100/$A7</f>
        <v>8.5950000000000006</v>
      </c>
      <c r="M7" s="117">
        <f t="shared" ref="M7:M20" si="11">J7*$N$2</f>
        <v>3.6400000000000002E-2</v>
      </c>
      <c r="N7" s="119">
        <f>SUM($M$6:M7)*100/$A7</f>
        <v>3.82</v>
      </c>
      <c r="R7" s="97">
        <f t="shared" si="0"/>
        <v>2</v>
      </c>
      <c r="S7" s="120">
        <f t="shared" si="1"/>
        <v>0.91</v>
      </c>
      <c r="T7" s="120">
        <f t="shared" si="2"/>
        <v>0.9</v>
      </c>
      <c r="U7" s="120">
        <f t="shared" si="3"/>
        <v>0.89</v>
      </c>
      <c r="V7" s="120">
        <f t="shared" si="4"/>
        <v>0.88</v>
      </c>
      <c r="W7" s="120">
        <f t="shared" si="5"/>
        <v>0.85</v>
      </c>
      <c r="X7" s="120">
        <f t="shared" si="6"/>
        <v>0.8</v>
      </c>
      <c r="Y7" s="120">
        <f t="shared" si="7"/>
        <v>0.75</v>
      </c>
    </row>
    <row r="8" spans="1:25" x14ac:dyDescent="0.2">
      <c r="A8" s="115">
        <v>3</v>
      </c>
      <c r="B8" s="116">
        <f t="shared" ref="B8:B20" si="12">B7-(B7*$C$2/100)</f>
        <v>0.81</v>
      </c>
      <c r="C8" s="117">
        <f t="shared" si="8"/>
        <v>8.1000000000000016E-2</v>
      </c>
      <c r="D8" s="118">
        <f>SUM($C$6:C8)*100/$A8</f>
        <v>9.0333333333333332</v>
      </c>
      <c r="E8" s="117">
        <f t="shared" si="9"/>
        <v>3.2400000000000005E-2</v>
      </c>
      <c r="F8" s="119">
        <f>SUM($E$6:E8)*100/$A8</f>
        <v>3.6133333333333337</v>
      </c>
      <c r="I8" s="115">
        <v>3</v>
      </c>
      <c r="J8" s="116">
        <f t="shared" ref="J8:J20" si="13">J7-(J7*$K$2/100)</f>
        <v>0.82810000000000006</v>
      </c>
      <c r="K8" s="117">
        <f t="shared" si="10"/>
        <v>7.4529000000000012E-2</v>
      </c>
      <c r="L8" s="118">
        <f>SUM($K$6:K8)*100/$A8</f>
        <v>8.2142999999999997</v>
      </c>
      <c r="M8" s="117">
        <f t="shared" si="11"/>
        <v>3.3124000000000001E-2</v>
      </c>
      <c r="N8" s="119">
        <f>SUM($M$6:M8)*100/$A8</f>
        <v>3.6507999999999998</v>
      </c>
      <c r="R8" s="97">
        <f t="shared" si="0"/>
        <v>3</v>
      </c>
      <c r="S8" s="120">
        <f t="shared" si="1"/>
        <v>0.82810000000000006</v>
      </c>
      <c r="T8" s="120">
        <f t="shared" si="2"/>
        <v>0.81</v>
      </c>
      <c r="U8" s="120">
        <f t="shared" si="3"/>
        <v>0.79210000000000003</v>
      </c>
      <c r="V8" s="120">
        <f t="shared" si="4"/>
        <v>0.77439999999999998</v>
      </c>
      <c r="W8" s="120">
        <f t="shared" si="5"/>
        <v>0.72249999999999992</v>
      </c>
      <c r="X8" s="120">
        <f t="shared" si="6"/>
        <v>0.64</v>
      </c>
      <c r="Y8" s="120">
        <f t="shared" si="7"/>
        <v>0.5625</v>
      </c>
    </row>
    <row r="9" spans="1:25" x14ac:dyDescent="0.2">
      <c r="A9" s="115">
        <v>4</v>
      </c>
      <c r="B9" s="116">
        <f t="shared" si="12"/>
        <v>0.72900000000000009</v>
      </c>
      <c r="C9" s="117">
        <f t="shared" si="8"/>
        <v>7.2900000000000006E-2</v>
      </c>
      <c r="D9" s="118">
        <f>SUM($C$6:C9)*100/$A9</f>
        <v>8.5975000000000001</v>
      </c>
      <c r="E9" s="117">
        <f t="shared" si="9"/>
        <v>2.9160000000000005E-2</v>
      </c>
      <c r="F9" s="119">
        <f>SUM($E$6:E9)*100/$A9</f>
        <v>3.4390000000000005</v>
      </c>
      <c r="I9" s="115">
        <v>4</v>
      </c>
      <c r="J9" s="116">
        <f t="shared" si="13"/>
        <v>0.75357099999999999</v>
      </c>
      <c r="K9" s="117">
        <f t="shared" si="10"/>
        <v>6.7821389999999995E-2</v>
      </c>
      <c r="L9" s="118">
        <f>SUM($K$6:K9)*100/$A9</f>
        <v>7.8562597499999995</v>
      </c>
      <c r="M9" s="117">
        <f t="shared" si="11"/>
        <v>3.0142840000000001E-2</v>
      </c>
      <c r="N9" s="119">
        <f>SUM($M$6:M9)*100/$A9</f>
        <v>3.4916709999999997</v>
      </c>
      <c r="R9" s="97">
        <f t="shared" si="0"/>
        <v>4</v>
      </c>
      <c r="S9" s="120">
        <f t="shared" si="1"/>
        <v>0.75357099999999999</v>
      </c>
      <c r="T9" s="120">
        <f t="shared" si="2"/>
        <v>0.72900000000000009</v>
      </c>
      <c r="U9" s="120">
        <f t="shared" si="3"/>
        <v>0.70496899999999996</v>
      </c>
      <c r="V9" s="120">
        <f t="shared" si="4"/>
        <v>0.68147199999999997</v>
      </c>
      <c r="W9" s="120">
        <f t="shared" si="5"/>
        <v>0.61412499999999992</v>
      </c>
      <c r="X9" s="120">
        <f t="shared" si="6"/>
        <v>0.51200000000000001</v>
      </c>
      <c r="Y9" s="120">
        <f t="shared" si="7"/>
        <v>0.421875</v>
      </c>
    </row>
    <row r="10" spans="1:25" x14ac:dyDescent="0.2">
      <c r="A10" s="115">
        <v>5</v>
      </c>
      <c r="B10" s="116">
        <f t="shared" si="12"/>
        <v>0.65610000000000013</v>
      </c>
      <c r="C10" s="117">
        <f t="shared" si="8"/>
        <v>6.5610000000000016E-2</v>
      </c>
      <c r="D10" s="118">
        <f>SUM($C$6:C10)*100/$A10</f>
        <v>8.1902000000000008</v>
      </c>
      <c r="E10" s="117">
        <f t="shared" si="9"/>
        <v>2.6244000000000007E-2</v>
      </c>
      <c r="F10" s="119">
        <f>SUM($E$6:E10)*100/$A10</f>
        <v>3.2760800000000003</v>
      </c>
      <c r="I10" s="115">
        <v>5</v>
      </c>
      <c r="J10" s="116">
        <f t="shared" si="13"/>
        <v>0.68574961000000001</v>
      </c>
      <c r="K10" s="117">
        <f t="shared" si="10"/>
        <v>6.1717464900000005E-2</v>
      </c>
      <c r="L10" s="118">
        <f>SUM($K$6:K10)*100/$A10</f>
        <v>7.5193570980000004</v>
      </c>
      <c r="M10" s="117">
        <f t="shared" si="11"/>
        <v>2.7429984399999999E-2</v>
      </c>
      <c r="N10" s="119">
        <f>SUM($M$6:M10)*100/$A10</f>
        <v>3.3419364879999995</v>
      </c>
      <c r="R10" s="97">
        <f t="shared" si="0"/>
        <v>5</v>
      </c>
      <c r="S10" s="120">
        <f t="shared" si="1"/>
        <v>0.68574961000000001</v>
      </c>
      <c r="T10" s="120">
        <f t="shared" si="2"/>
        <v>0.65610000000000013</v>
      </c>
      <c r="U10" s="120">
        <f t="shared" si="3"/>
        <v>0.62742240999999999</v>
      </c>
      <c r="V10" s="120">
        <f t="shared" si="4"/>
        <v>0.59969536000000001</v>
      </c>
      <c r="W10" s="120">
        <f t="shared" si="5"/>
        <v>0.52200624999999989</v>
      </c>
      <c r="X10" s="120">
        <f t="shared" si="6"/>
        <v>0.40960000000000002</v>
      </c>
      <c r="Y10" s="120">
        <f t="shared" si="7"/>
        <v>0.31640625</v>
      </c>
    </row>
    <row r="11" spans="1:25" x14ac:dyDescent="0.2">
      <c r="A11" s="115">
        <v>6</v>
      </c>
      <c r="B11" s="116">
        <f t="shared" si="12"/>
        <v>0.59049000000000007</v>
      </c>
      <c r="C11" s="117">
        <f t="shared" si="8"/>
        <v>5.9049000000000004E-2</v>
      </c>
      <c r="D11" s="118">
        <f>SUM($C$6:C11)*100/$A11</f>
        <v>7.8093166666666676</v>
      </c>
      <c r="E11" s="117">
        <f t="shared" si="9"/>
        <v>2.3619600000000004E-2</v>
      </c>
      <c r="F11" s="119">
        <f>SUM($E$6:E11)*100/$A11</f>
        <v>3.1237266666666668</v>
      </c>
      <c r="I11" s="115">
        <v>6</v>
      </c>
      <c r="J11" s="116">
        <f t="shared" si="13"/>
        <v>0.62403214510000005</v>
      </c>
      <c r="K11" s="117">
        <f t="shared" si="10"/>
        <v>5.6162893059000005E-2</v>
      </c>
      <c r="L11" s="118">
        <f>SUM($K$6:K11)*100/$A11</f>
        <v>7.2021791326500013</v>
      </c>
      <c r="M11" s="117">
        <f t="shared" si="11"/>
        <v>2.4961285804000002E-2</v>
      </c>
      <c r="N11" s="119">
        <f>SUM($M$6:M11)*100/$A11</f>
        <v>3.2009685033999999</v>
      </c>
      <c r="R11" s="97">
        <f t="shared" si="0"/>
        <v>6</v>
      </c>
      <c r="S11" s="120">
        <f t="shared" si="1"/>
        <v>0.62403214510000005</v>
      </c>
      <c r="T11" s="120">
        <f t="shared" si="2"/>
        <v>0.59049000000000007</v>
      </c>
      <c r="U11" s="120">
        <f t="shared" si="3"/>
        <v>0.55840594489999995</v>
      </c>
      <c r="V11" s="120">
        <f t="shared" si="4"/>
        <v>0.52773191679999998</v>
      </c>
      <c r="W11" s="120">
        <f t="shared" si="5"/>
        <v>0.44370531249999989</v>
      </c>
      <c r="X11" s="120">
        <f t="shared" si="6"/>
        <v>0.32768000000000003</v>
      </c>
      <c r="Y11" s="120">
        <f t="shared" si="7"/>
        <v>0.2373046875</v>
      </c>
    </row>
    <row r="12" spans="1:25" x14ac:dyDescent="0.2">
      <c r="A12" s="115">
        <v>7</v>
      </c>
      <c r="B12" s="116">
        <f t="shared" si="12"/>
        <v>0.53144100000000005</v>
      </c>
      <c r="C12" s="117">
        <f t="shared" si="8"/>
        <v>5.3144100000000007E-2</v>
      </c>
      <c r="D12" s="118">
        <f>SUM($C$6:C12)*100/$A12</f>
        <v>7.4529014285714297</v>
      </c>
      <c r="E12" s="117">
        <f t="shared" si="9"/>
        <v>2.1257640000000001E-2</v>
      </c>
      <c r="F12" s="119">
        <f>SUM($E$6:E12)*100/$A12</f>
        <v>2.9811605714285716</v>
      </c>
      <c r="I12" s="115">
        <v>7</v>
      </c>
      <c r="J12" s="116">
        <f t="shared" si="13"/>
        <v>0.56786925204100003</v>
      </c>
      <c r="K12" s="117">
        <f t="shared" si="10"/>
        <v>5.1108232683689997E-2</v>
      </c>
      <c r="L12" s="118">
        <f>SUM($K$6:K12)*100/$A12</f>
        <v>6.9034140091812857</v>
      </c>
      <c r="M12" s="117">
        <f t="shared" si="11"/>
        <v>2.2714770081640002E-2</v>
      </c>
      <c r="N12" s="119">
        <f>SUM($M$6:M12)*100/$A12</f>
        <v>3.068184004080571</v>
      </c>
      <c r="R12" s="97">
        <f t="shared" si="0"/>
        <v>7</v>
      </c>
      <c r="S12" s="120">
        <f t="shared" si="1"/>
        <v>0.56786925204100003</v>
      </c>
      <c r="T12" s="120">
        <f t="shared" si="2"/>
        <v>0.53144100000000005</v>
      </c>
      <c r="U12" s="120">
        <f t="shared" si="3"/>
        <v>0.49698129096099997</v>
      </c>
      <c r="V12" s="120">
        <f t="shared" si="4"/>
        <v>0.46440408678399997</v>
      </c>
      <c r="W12" s="120">
        <f t="shared" si="5"/>
        <v>0.37714951562499988</v>
      </c>
      <c r="X12" s="120">
        <f t="shared" si="6"/>
        <v>0.26214400000000004</v>
      </c>
      <c r="Y12" s="120">
        <f t="shared" si="7"/>
        <v>0.177978515625</v>
      </c>
    </row>
    <row r="13" spans="1:25" x14ac:dyDescent="0.2">
      <c r="A13" s="115">
        <v>8</v>
      </c>
      <c r="B13" s="116">
        <f t="shared" si="12"/>
        <v>0.47829690000000002</v>
      </c>
      <c r="C13" s="117">
        <f t="shared" si="8"/>
        <v>4.7829690000000008E-2</v>
      </c>
      <c r="D13" s="118">
        <f>SUM($C$6:C13)*100/$A13</f>
        <v>7.1191598750000011</v>
      </c>
      <c r="E13" s="117">
        <f t="shared" si="9"/>
        <v>1.9131876000000003E-2</v>
      </c>
      <c r="F13" s="119">
        <f>SUM($E$6:E13)*100/$A13</f>
        <v>2.8476639500000003</v>
      </c>
      <c r="I13" s="115">
        <v>8</v>
      </c>
      <c r="J13" s="116">
        <f t="shared" si="13"/>
        <v>0.51676101935731</v>
      </c>
      <c r="K13" s="117">
        <f t="shared" si="10"/>
        <v>4.6508491742157904E-2</v>
      </c>
      <c r="L13" s="118">
        <f>SUM($K$6:K13)*100/$A13</f>
        <v>6.6218434048105985</v>
      </c>
      <c r="M13" s="117">
        <f t="shared" si="11"/>
        <v>2.0670440774292399E-2</v>
      </c>
      <c r="N13" s="119">
        <f>SUM($M$6:M13)*100/$A13</f>
        <v>2.9430415132491548</v>
      </c>
      <c r="R13" s="97">
        <f t="shared" si="0"/>
        <v>8</v>
      </c>
      <c r="S13" s="120">
        <f t="shared" si="1"/>
        <v>0.51676101935731</v>
      </c>
      <c r="T13" s="120">
        <f t="shared" si="2"/>
        <v>0.47829690000000002</v>
      </c>
      <c r="U13" s="120">
        <f t="shared" si="3"/>
        <v>0.44231334895528995</v>
      </c>
      <c r="V13" s="120">
        <f t="shared" si="4"/>
        <v>0.40867559636991996</v>
      </c>
      <c r="W13" s="120">
        <f t="shared" si="5"/>
        <v>0.32057708828124987</v>
      </c>
      <c r="X13" s="120">
        <f t="shared" si="6"/>
        <v>0.20971520000000005</v>
      </c>
      <c r="Y13" s="120">
        <f t="shared" si="7"/>
        <v>0.13348388671875</v>
      </c>
    </row>
    <row r="14" spans="1:25" x14ac:dyDescent="0.2">
      <c r="A14" s="115">
        <v>9</v>
      </c>
      <c r="B14" s="116">
        <f t="shared" si="12"/>
        <v>0.43046720999999999</v>
      </c>
      <c r="C14" s="117">
        <f t="shared" si="8"/>
        <v>4.3046720999999996E-2</v>
      </c>
      <c r="D14" s="118">
        <f>SUM($C$6:C14)*100/$A14</f>
        <v>6.8064390111111122</v>
      </c>
      <c r="E14" s="117">
        <f t="shared" si="9"/>
        <v>1.7218688400000001E-2</v>
      </c>
      <c r="F14" s="119">
        <f>SUM($E$6:E14)*100/$A14</f>
        <v>2.7225756044444447</v>
      </c>
      <c r="I14" s="115">
        <v>9</v>
      </c>
      <c r="J14" s="116">
        <f t="shared" si="13"/>
        <v>0.47025252761515213</v>
      </c>
      <c r="K14" s="117">
        <f t="shared" si="10"/>
        <v>4.2322727485363691E-2</v>
      </c>
      <c r="L14" s="118">
        <f>SUM($K$6:K14)*100/$A14</f>
        <v>6.3563355541134614</v>
      </c>
      <c r="M14" s="117">
        <f t="shared" si="11"/>
        <v>1.8810101104606087E-2</v>
      </c>
      <c r="N14" s="119">
        <f>SUM($M$6:M14)*100/$A14</f>
        <v>2.8250380240504271</v>
      </c>
      <c r="R14" s="97">
        <f t="shared" si="0"/>
        <v>9</v>
      </c>
      <c r="S14" s="120">
        <f t="shared" si="1"/>
        <v>0.47025252761515213</v>
      </c>
      <c r="T14" s="120">
        <f t="shared" si="2"/>
        <v>0.43046720999999999</v>
      </c>
      <c r="U14" s="120">
        <f t="shared" si="3"/>
        <v>0.39365888057020804</v>
      </c>
      <c r="V14" s="120">
        <f t="shared" si="4"/>
        <v>0.35963452480552954</v>
      </c>
      <c r="W14" s="120">
        <f t="shared" si="5"/>
        <v>0.2724905250390624</v>
      </c>
      <c r="X14" s="120">
        <f t="shared" si="6"/>
        <v>0.16777216000000003</v>
      </c>
      <c r="Y14" s="120">
        <f t="shared" si="7"/>
        <v>0.1001129150390625</v>
      </c>
    </row>
    <row r="15" spans="1:25" ht="15" x14ac:dyDescent="0.25">
      <c r="A15" s="121">
        <v>10</v>
      </c>
      <c r="B15" s="116">
        <f t="shared" si="12"/>
        <v>0.38742048899999998</v>
      </c>
      <c r="C15" s="117">
        <f t="shared" si="8"/>
        <v>3.8742048899999999E-2</v>
      </c>
      <c r="D15" s="122">
        <f>SUM($C$6:C15)*100/$A15</f>
        <v>6.5132155990000005</v>
      </c>
      <c r="E15" s="117">
        <f t="shared" si="9"/>
        <v>1.549681956E-2</v>
      </c>
      <c r="F15" s="123">
        <f>SUM($E$6:E15)*100/$A15</f>
        <v>2.6052862395999998</v>
      </c>
      <c r="I15" s="115">
        <v>10</v>
      </c>
      <c r="J15" s="116">
        <f t="shared" si="13"/>
        <v>0.42792980012978843</v>
      </c>
      <c r="K15" s="117">
        <f t="shared" si="10"/>
        <v>3.8513682011680955E-2</v>
      </c>
      <c r="L15" s="118">
        <f>SUM($K$6:K15)*100/$A15</f>
        <v>6.105838818818925</v>
      </c>
      <c r="M15" s="117">
        <f t="shared" si="11"/>
        <v>1.7117192005191538E-2</v>
      </c>
      <c r="N15" s="119">
        <f>SUM($M$6:M15)*100/$A15</f>
        <v>2.7137061416972998</v>
      </c>
      <c r="R15" s="97">
        <f t="shared" si="0"/>
        <v>10</v>
      </c>
      <c r="S15" s="120">
        <f t="shared" si="1"/>
        <v>0.42792980012978843</v>
      </c>
      <c r="T15" s="120">
        <f t="shared" si="2"/>
        <v>0.38742048899999998</v>
      </c>
      <c r="U15" s="120">
        <f t="shared" si="3"/>
        <v>0.35035640370748516</v>
      </c>
      <c r="V15" s="120">
        <f t="shared" si="4"/>
        <v>0.31647838182886601</v>
      </c>
      <c r="W15" s="120">
        <f t="shared" si="5"/>
        <v>0.23161694628320303</v>
      </c>
      <c r="X15" s="120">
        <f t="shared" si="6"/>
        <v>0.13421772800000004</v>
      </c>
      <c r="Y15" s="120">
        <f t="shared" si="7"/>
        <v>7.5084686279296875E-2</v>
      </c>
    </row>
    <row r="16" spans="1:25" x14ac:dyDescent="0.2">
      <c r="A16" s="115">
        <v>11</v>
      </c>
      <c r="B16" s="116">
        <f t="shared" si="12"/>
        <v>0.34867844009999999</v>
      </c>
      <c r="C16" s="117">
        <f t="shared" si="8"/>
        <v>3.4867844010000003E-2</v>
      </c>
      <c r="D16" s="118">
        <f>SUM($C$6:C16)*100/$A16</f>
        <v>6.23808549009091</v>
      </c>
      <c r="E16" s="117">
        <f t="shared" si="9"/>
        <v>1.3947137603999999E-2</v>
      </c>
      <c r="F16" s="119">
        <f>SUM($E$6:E16)*100/$A16</f>
        <v>2.4952341960363635</v>
      </c>
      <c r="I16" s="115">
        <v>11</v>
      </c>
      <c r="J16" s="116">
        <f t="shared" si="13"/>
        <v>0.3894161181181075</v>
      </c>
      <c r="K16" s="117">
        <f t="shared" si="10"/>
        <v>3.5047450630629674E-2</v>
      </c>
      <c r="L16" s="118">
        <f>SUM($K$6:K16)*100/$A16</f>
        <v>5.8693757501138375</v>
      </c>
      <c r="M16" s="117">
        <f t="shared" si="11"/>
        <v>1.55766447247243E-2</v>
      </c>
      <c r="N16" s="119">
        <f>SUM($M$6:M16)*100/$A16</f>
        <v>2.6086114444950388</v>
      </c>
      <c r="R16" s="97">
        <f t="shared" si="0"/>
        <v>11</v>
      </c>
      <c r="S16" s="120">
        <f t="shared" si="1"/>
        <v>0.3894161181181075</v>
      </c>
      <c r="T16" s="120">
        <f t="shared" si="2"/>
        <v>0.34867844009999999</v>
      </c>
      <c r="U16" s="120">
        <f t="shared" si="3"/>
        <v>0.31181719929966178</v>
      </c>
      <c r="V16" s="120">
        <f t="shared" si="4"/>
        <v>0.2785009760094021</v>
      </c>
      <c r="W16" s="120">
        <f t="shared" si="5"/>
        <v>0.19687440434072256</v>
      </c>
      <c r="X16" s="120">
        <f t="shared" si="6"/>
        <v>0.10737418240000003</v>
      </c>
      <c r="Y16" s="120">
        <f t="shared" si="7"/>
        <v>5.6313514709472656E-2</v>
      </c>
    </row>
    <row r="17" spans="1:25" ht="15" x14ac:dyDescent="0.25">
      <c r="A17" s="124">
        <v>12</v>
      </c>
      <c r="B17" s="116">
        <f t="shared" si="12"/>
        <v>0.31381059609</v>
      </c>
      <c r="C17" s="117">
        <f t="shared" si="8"/>
        <v>3.1381059608999999E-2</v>
      </c>
      <c r="D17" s="125">
        <f>SUM($C$6:C17)*100/$A17</f>
        <v>5.9797538626583338</v>
      </c>
      <c r="E17" s="117">
        <f t="shared" si="9"/>
        <v>1.2552423843600001E-2</v>
      </c>
      <c r="F17" s="126">
        <f>SUM($E$6:E17)*100/$A17</f>
        <v>2.3919015450633334</v>
      </c>
      <c r="I17" s="115">
        <v>12</v>
      </c>
      <c r="J17" s="116">
        <f t="shared" si="13"/>
        <v>0.35436866748747781</v>
      </c>
      <c r="K17" s="117">
        <f t="shared" si="10"/>
        <v>3.1893180073873005E-2</v>
      </c>
      <c r="L17" s="118">
        <f>SUM($K$6:K17)*100/$A17</f>
        <v>5.6460376048866259</v>
      </c>
      <c r="M17" s="117">
        <f t="shared" si="11"/>
        <v>1.4174746699499113E-2</v>
      </c>
      <c r="N17" s="119">
        <f>SUM($M$6:M17)*100/$A17</f>
        <v>2.5093500466162784</v>
      </c>
      <c r="R17" s="97">
        <f t="shared" si="0"/>
        <v>12</v>
      </c>
      <c r="S17" s="120">
        <f t="shared" si="1"/>
        <v>0.35436866748747781</v>
      </c>
      <c r="T17" s="120">
        <f t="shared" si="2"/>
        <v>0.31381059609</v>
      </c>
      <c r="U17" s="120">
        <f t="shared" si="3"/>
        <v>0.277517307376699</v>
      </c>
      <c r="V17" s="120">
        <f t="shared" si="4"/>
        <v>0.24508085888827386</v>
      </c>
      <c r="W17" s="120">
        <f t="shared" si="5"/>
        <v>0.16734324368961417</v>
      </c>
      <c r="X17" s="120">
        <f t="shared" si="6"/>
        <v>8.5899345920000023E-2</v>
      </c>
      <c r="Y17" s="120">
        <f t="shared" si="7"/>
        <v>4.2235136032104492E-2</v>
      </c>
    </row>
    <row r="18" spans="1:25" x14ac:dyDescent="0.2">
      <c r="A18" s="115">
        <v>13</v>
      </c>
      <c r="B18" s="116">
        <f t="shared" si="12"/>
        <v>0.282429536481</v>
      </c>
      <c r="C18" s="117">
        <f t="shared" si="8"/>
        <v>2.8242953648100002E-2</v>
      </c>
      <c r="D18" s="118">
        <f>SUM($C$6:C18)*100/$A18</f>
        <v>5.737026285900769</v>
      </c>
      <c r="E18" s="117">
        <f>B18*$F$2</f>
        <v>1.129718145924E-2</v>
      </c>
      <c r="F18" s="119">
        <f>SUM($E$6:E18)*100/$A18</f>
        <v>2.2948105143603077</v>
      </c>
      <c r="I18" s="115">
        <v>13</v>
      </c>
      <c r="J18" s="116">
        <f t="shared" si="13"/>
        <v>0.32247548741360482</v>
      </c>
      <c r="K18" s="117">
        <f t="shared" si="10"/>
        <v>2.9022793867224436E-2</v>
      </c>
      <c r="L18" s="118">
        <f>SUM($K$6:K18)*100/$A18</f>
        <v>5.4349792804124579</v>
      </c>
      <c r="M18" s="117">
        <f t="shared" si="11"/>
        <v>1.2899019496544192E-2</v>
      </c>
      <c r="N18" s="119">
        <f>SUM($M$6:M18)*100/$A18</f>
        <v>2.4155463468499816</v>
      </c>
      <c r="R18" s="97">
        <f t="shared" si="0"/>
        <v>13</v>
      </c>
      <c r="S18" s="120">
        <f t="shared" si="1"/>
        <v>0.32247548741360482</v>
      </c>
      <c r="T18" s="120">
        <f t="shared" si="2"/>
        <v>0.282429536481</v>
      </c>
      <c r="U18" s="120">
        <f t="shared" si="3"/>
        <v>0.24699040356526211</v>
      </c>
      <c r="V18" s="120">
        <f t="shared" si="4"/>
        <v>0.215671155821681</v>
      </c>
      <c r="W18" s="120">
        <f t="shared" si="5"/>
        <v>0.14224175713617204</v>
      </c>
      <c r="X18" s="120"/>
      <c r="Y18" s="120"/>
    </row>
    <row r="19" spans="1:25" ht="15" x14ac:dyDescent="0.25">
      <c r="A19" s="115">
        <v>14</v>
      </c>
      <c r="B19" s="116">
        <f t="shared" si="12"/>
        <v>0.25418658283290002</v>
      </c>
      <c r="C19" s="117">
        <f t="shared" si="8"/>
        <v>2.5418658283289999E-2</v>
      </c>
      <c r="D19" s="118">
        <f>SUM($C$6:C19)*100/$A19</f>
        <v>5.5088005389313581</v>
      </c>
      <c r="E19" s="117">
        <f>B19*$F$2</f>
        <v>1.0167463313316001E-2</v>
      </c>
      <c r="F19" s="119">
        <f>SUM($E$6:E19)*100/$A19</f>
        <v>2.2035202155725431</v>
      </c>
      <c r="I19" s="121">
        <v>14</v>
      </c>
      <c r="J19" s="116">
        <f t="shared" si="13"/>
        <v>0.29345269354638037</v>
      </c>
      <c r="K19" s="117">
        <f t="shared" si="10"/>
        <v>2.6410742419174234E-2</v>
      </c>
      <c r="L19" s="122">
        <f>SUM($K$6:K19)*100/$A19</f>
        <v>5.2354146348056698</v>
      </c>
      <c r="M19" s="117">
        <f t="shared" si="11"/>
        <v>1.1738107741855216E-2</v>
      </c>
      <c r="N19" s="123">
        <f>SUM($M$6:M19)*100/$A19</f>
        <v>2.3268509488025204</v>
      </c>
      <c r="R19" s="97">
        <f t="shared" si="0"/>
        <v>14</v>
      </c>
      <c r="S19" s="120">
        <f t="shared" si="1"/>
        <v>0.29345269354638037</v>
      </c>
      <c r="T19" s="120">
        <f t="shared" si="2"/>
        <v>0.25418658283290002</v>
      </c>
      <c r="U19" s="120">
        <f t="shared" si="3"/>
        <v>0.21982145917308327</v>
      </c>
      <c r="V19" s="120">
        <f>J63</f>
        <v>0.18979061712307929</v>
      </c>
      <c r="W19" s="120">
        <f t="shared" si="5"/>
        <v>0.12090549356574623</v>
      </c>
      <c r="X19" s="120"/>
      <c r="Y19" s="120"/>
    </row>
    <row r="20" spans="1:25" ht="15.75" thickBot="1" x14ac:dyDescent="0.3">
      <c r="A20" s="127">
        <v>15</v>
      </c>
      <c r="B20" s="128">
        <f t="shared" si="12"/>
        <v>0.22876792454961004</v>
      </c>
      <c r="C20" s="129">
        <f t="shared" si="8"/>
        <v>2.2876792454961006E-2</v>
      </c>
      <c r="D20" s="130">
        <f>SUM($C$6:C20)*100/$A20</f>
        <v>5.294059119369007</v>
      </c>
      <c r="E20" s="129">
        <f>B20*$F$2</f>
        <v>9.1507169819844015E-3</v>
      </c>
      <c r="F20" s="131">
        <f>SUM($E$6:E20)*100/$A20</f>
        <v>2.1176236477476027</v>
      </c>
      <c r="I20" s="132">
        <v>15</v>
      </c>
      <c r="J20" s="116">
        <f t="shared" si="13"/>
        <v>0.26704195112720613</v>
      </c>
      <c r="K20" s="117">
        <f t="shared" si="10"/>
        <v>2.4033775601448551E-2</v>
      </c>
      <c r="L20" s="118">
        <f>SUM($K$6:K20)*100/$A20</f>
        <v>5.0466121631616154</v>
      </c>
      <c r="M20" s="117">
        <f t="shared" si="11"/>
        <v>1.0681678045088246E-2</v>
      </c>
      <c r="N20" s="119">
        <f>SUM($M$6:M20)*100/$A20</f>
        <v>2.2429387391829407</v>
      </c>
      <c r="R20" s="97">
        <f t="shared" si="0"/>
        <v>15</v>
      </c>
      <c r="S20" s="120">
        <f t="shared" si="1"/>
        <v>0.26704195112720613</v>
      </c>
      <c r="T20" s="120">
        <f t="shared" si="2"/>
        <v>0.22876792454961004</v>
      </c>
      <c r="U20" s="120">
        <f t="shared" si="3"/>
        <v>0.19564109866404411</v>
      </c>
      <c r="V20" s="120">
        <f t="shared" si="4"/>
        <v>0.16701574306830977</v>
      </c>
      <c r="W20" s="120">
        <f t="shared" si="5"/>
        <v>0.10276966953088429</v>
      </c>
      <c r="X20" s="120"/>
      <c r="Y20" s="120"/>
    </row>
    <row r="21" spans="1:25" x14ac:dyDescent="0.2">
      <c r="A21" s="133"/>
      <c r="B21" s="134"/>
      <c r="C21" s="135"/>
      <c r="D21" s="136"/>
      <c r="E21" s="135"/>
      <c r="F21" s="136"/>
    </row>
    <row r="23" spans="1:25" x14ac:dyDescent="0.2">
      <c r="A23" s="137" t="s">
        <v>133</v>
      </c>
      <c r="B23" s="137"/>
      <c r="C23" s="137"/>
      <c r="D23" s="137"/>
      <c r="E23" s="137"/>
      <c r="F23" s="137"/>
      <c r="G23" s="137"/>
      <c r="H23" s="137"/>
      <c r="I23" s="137"/>
      <c r="J23" s="138"/>
      <c r="L23" s="137" t="s">
        <v>134</v>
      </c>
      <c r="M23" s="137"/>
      <c r="N23" s="139"/>
    </row>
    <row r="24" spans="1:25" x14ac:dyDescent="0.2">
      <c r="A24" s="140"/>
      <c r="B24" s="140"/>
      <c r="K24" s="141"/>
    </row>
    <row r="25" spans="1:25" ht="13.5" thickBot="1" x14ac:dyDescent="0.25"/>
    <row r="26" spans="1:25" ht="13.5" thickBot="1" x14ac:dyDescent="0.25">
      <c r="A26" s="99" t="s">
        <v>118</v>
      </c>
      <c r="B26" s="100"/>
      <c r="C26" s="101">
        <v>15</v>
      </c>
      <c r="D26" s="103"/>
      <c r="E26" s="103" t="s">
        <v>119</v>
      </c>
      <c r="F26" s="107">
        <f>F2</f>
        <v>0.04</v>
      </c>
      <c r="I26" s="99" t="s">
        <v>118</v>
      </c>
      <c r="J26" s="100"/>
      <c r="K26" s="101">
        <v>11</v>
      </c>
      <c r="L26" s="102"/>
      <c r="M26" s="103" t="s">
        <v>119</v>
      </c>
      <c r="N26" s="107">
        <f>F2</f>
        <v>0.04</v>
      </c>
    </row>
    <row r="27" spans="1:25" x14ac:dyDescent="0.2">
      <c r="A27" s="142"/>
      <c r="B27" s="143"/>
      <c r="C27" s="143"/>
      <c r="D27" s="143"/>
      <c r="E27" s="143"/>
      <c r="F27" s="144"/>
      <c r="I27" s="108"/>
      <c r="J27" s="109"/>
      <c r="K27" s="109"/>
      <c r="L27" s="109"/>
      <c r="M27" s="109"/>
      <c r="N27" s="110"/>
    </row>
    <row r="28" spans="1:25" x14ac:dyDescent="0.2">
      <c r="A28" s="111" t="s">
        <v>121</v>
      </c>
      <c r="B28" s="112" t="s">
        <v>122</v>
      </c>
      <c r="C28" s="112" t="s">
        <v>123</v>
      </c>
      <c r="D28" s="112" t="s">
        <v>124</v>
      </c>
      <c r="E28" s="112" t="s">
        <v>125</v>
      </c>
      <c r="F28" s="113" t="s">
        <v>126</v>
      </c>
      <c r="I28" s="111" t="s">
        <v>121</v>
      </c>
      <c r="J28" s="112" t="s">
        <v>122</v>
      </c>
      <c r="K28" s="112" t="s">
        <v>123</v>
      </c>
      <c r="L28" s="112" t="s">
        <v>124</v>
      </c>
      <c r="M28" s="112" t="s">
        <v>125</v>
      </c>
      <c r="N28" s="113" t="s">
        <v>126</v>
      </c>
    </row>
    <row r="29" spans="1:25" x14ac:dyDescent="0.2">
      <c r="A29" s="111" t="s">
        <v>128</v>
      </c>
      <c r="B29" s="112" t="s">
        <v>129</v>
      </c>
      <c r="C29" s="112" t="s">
        <v>130</v>
      </c>
      <c r="D29" s="112" t="s">
        <v>131</v>
      </c>
      <c r="E29" s="112" t="s">
        <v>130</v>
      </c>
      <c r="F29" s="113" t="s">
        <v>131</v>
      </c>
      <c r="I29" s="111" t="s">
        <v>128</v>
      </c>
      <c r="J29" s="112" t="s">
        <v>129</v>
      </c>
      <c r="K29" s="112" t="s">
        <v>130</v>
      </c>
      <c r="L29" s="112" t="s">
        <v>131</v>
      </c>
      <c r="M29" s="112" t="s">
        <v>130</v>
      </c>
      <c r="N29" s="113" t="s">
        <v>131</v>
      </c>
      <c r="S29" s="114"/>
      <c r="T29" s="114"/>
      <c r="U29" s="114"/>
      <c r="V29" s="114"/>
      <c r="W29" s="114"/>
    </row>
    <row r="30" spans="1:25" x14ac:dyDescent="0.2">
      <c r="A30" s="115">
        <v>1</v>
      </c>
      <c r="B30" s="116">
        <v>1</v>
      </c>
      <c r="C30" s="117">
        <f>B30*$C$26/100</f>
        <v>0.15</v>
      </c>
      <c r="D30" s="118">
        <f>C30*100</f>
        <v>15</v>
      </c>
      <c r="E30" s="117">
        <f>B30*$F$2</f>
        <v>0.04</v>
      </c>
      <c r="F30" s="119">
        <f>SUM($E$30:E30)*100/$A30</f>
        <v>4</v>
      </c>
      <c r="I30" s="115">
        <v>1</v>
      </c>
      <c r="J30" s="116">
        <v>1</v>
      </c>
      <c r="K30" s="117">
        <f>J30*$K$26/100</f>
        <v>0.11</v>
      </c>
      <c r="L30" s="118">
        <f>K30*100</f>
        <v>11</v>
      </c>
      <c r="M30" s="117">
        <f>J30*$N$26</f>
        <v>0.04</v>
      </c>
      <c r="N30" s="119">
        <f>SUM($M$30:M30)*100/$A30</f>
        <v>4</v>
      </c>
      <c r="O30" s="97">
        <v>0.5</v>
      </c>
      <c r="P30" s="145">
        <f>O30+L30+N30</f>
        <v>15.5</v>
      </c>
    </row>
    <row r="31" spans="1:25" x14ac:dyDescent="0.2">
      <c r="A31" s="115">
        <v>2</v>
      </c>
      <c r="B31" s="116">
        <f>B30-(B30*$C$26/100)</f>
        <v>0.85</v>
      </c>
      <c r="C31" s="117">
        <f t="shared" ref="C31:C41" si="14">B31*$C$26/100</f>
        <v>0.1275</v>
      </c>
      <c r="D31" s="118">
        <f>SUM($C$30:C31)*100/$A31</f>
        <v>13.874999999999998</v>
      </c>
      <c r="E31" s="117">
        <f t="shared" ref="E31:E41" si="15">B31*$F$2</f>
        <v>3.4000000000000002E-2</v>
      </c>
      <c r="F31" s="119">
        <f>SUM($E$30:E31)*100/$A31</f>
        <v>3.7000000000000006</v>
      </c>
      <c r="I31" s="115">
        <v>2</v>
      </c>
      <c r="J31" s="116">
        <f>J30-(J30*$K$26/100)</f>
        <v>0.89</v>
      </c>
      <c r="K31" s="117">
        <f t="shared" ref="K31:K44" si="16">J31*$K$26/100</f>
        <v>9.7900000000000015E-2</v>
      </c>
      <c r="L31" s="118">
        <f>SUM($K$30:K31)*100/$I31</f>
        <v>10.395000000000001</v>
      </c>
      <c r="M31" s="117">
        <f>J31*$N$26</f>
        <v>3.56E-2</v>
      </c>
      <c r="N31" s="119">
        <f>SUM($M$30:M31)*100/$I31</f>
        <v>3.7800000000000002</v>
      </c>
      <c r="O31" s="97">
        <v>0.5</v>
      </c>
      <c r="P31" s="145">
        <f t="shared" ref="P31:P44" si="17">O31+L31+N31</f>
        <v>14.675000000000001</v>
      </c>
    </row>
    <row r="32" spans="1:25" x14ac:dyDescent="0.2">
      <c r="A32" s="115">
        <v>3</v>
      </c>
      <c r="B32" s="116">
        <f t="shared" ref="B32:B44" si="18">B31-(B31*$C$26/100)</f>
        <v>0.72249999999999992</v>
      </c>
      <c r="C32" s="117">
        <f t="shared" si="14"/>
        <v>0.10837499999999999</v>
      </c>
      <c r="D32" s="118">
        <f>SUM($C$30:C32)*100/$A32</f>
        <v>12.862499999999999</v>
      </c>
      <c r="E32" s="117">
        <f t="shared" si="15"/>
        <v>2.8899999999999999E-2</v>
      </c>
      <c r="F32" s="119">
        <f>SUM($E$30:E32)*100/$A32</f>
        <v>3.43</v>
      </c>
      <c r="I32" s="115">
        <v>3</v>
      </c>
      <c r="J32" s="116">
        <f t="shared" ref="J32:J44" si="19">J31-(J31*$K$26/100)</f>
        <v>0.79210000000000003</v>
      </c>
      <c r="K32" s="117">
        <f>J32*$K$26/100</f>
        <v>8.7131000000000014E-2</v>
      </c>
      <c r="L32" s="118">
        <f>SUM($K$30:K32)*100/$I32</f>
        <v>9.8343666666666678</v>
      </c>
      <c r="M32" s="117">
        <f t="shared" ref="M32:M44" si="20">J32*$N$26</f>
        <v>3.1684000000000004E-2</v>
      </c>
      <c r="N32" s="119">
        <f>SUM($M$30:M32)*100/$I32</f>
        <v>3.5761333333333334</v>
      </c>
      <c r="O32" s="97">
        <v>0.5</v>
      </c>
      <c r="P32" s="145">
        <f t="shared" si="17"/>
        <v>13.910500000000001</v>
      </c>
    </row>
    <row r="33" spans="1:16" x14ac:dyDescent="0.2">
      <c r="A33" s="115">
        <v>4</v>
      </c>
      <c r="B33" s="116">
        <f t="shared" si="18"/>
        <v>0.61412499999999992</v>
      </c>
      <c r="C33" s="117">
        <f t="shared" si="14"/>
        <v>9.2118749999999985E-2</v>
      </c>
      <c r="D33" s="118">
        <f>SUM($C$30:C33)*100/$A33</f>
        <v>11.949843749999998</v>
      </c>
      <c r="E33" s="117">
        <f t="shared" si="15"/>
        <v>2.4564999999999997E-2</v>
      </c>
      <c r="F33" s="119">
        <f>SUM($E$30:E33)*100/$A33</f>
        <v>3.1866249999999998</v>
      </c>
      <c r="I33" s="115">
        <v>4</v>
      </c>
      <c r="J33" s="116">
        <f t="shared" si="19"/>
        <v>0.70496899999999996</v>
      </c>
      <c r="K33" s="117">
        <f t="shared" si="16"/>
        <v>7.7546589999999999E-2</v>
      </c>
      <c r="L33" s="118">
        <f>SUM($K$30:K33)*100/$I33</f>
        <v>9.31443975</v>
      </c>
      <c r="M33" s="117">
        <f t="shared" si="20"/>
        <v>2.819876E-2</v>
      </c>
      <c r="N33" s="119">
        <f>SUM($M$30:M33)*100/$I33</f>
        <v>3.3870690000000003</v>
      </c>
      <c r="O33" s="97">
        <v>0.5</v>
      </c>
      <c r="P33" s="145">
        <f t="shared" si="17"/>
        <v>13.20150875</v>
      </c>
    </row>
    <row r="34" spans="1:16" x14ac:dyDescent="0.2">
      <c r="A34" s="115">
        <v>5</v>
      </c>
      <c r="B34" s="116">
        <f t="shared" si="18"/>
        <v>0.52200624999999989</v>
      </c>
      <c r="C34" s="117">
        <f t="shared" si="14"/>
        <v>7.8300937499999987E-2</v>
      </c>
      <c r="D34" s="118">
        <f>SUM($C$30:C34)*100/$A34</f>
        <v>11.125893749999998</v>
      </c>
      <c r="E34" s="117">
        <f t="shared" si="15"/>
        <v>2.0880249999999996E-2</v>
      </c>
      <c r="F34" s="119">
        <f>SUM($E$30:E34)*100/$A34</f>
        <v>2.9669049999999997</v>
      </c>
      <c r="I34" s="115">
        <v>5</v>
      </c>
      <c r="J34" s="116">
        <f t="shared" si="19"/>
        <v>0.62742240999999999</v>
      </c>
      <c r="K34" s="117">
        <f t="shared" si="16"/>
        <v>6.9016465099999993E-2</v>
      </c>
      <c r="L34" s="118">
        <f>SUM($K$30:K34)*100/$I34</f>
        <v>8.8318811020000005</v>
      </c>
      <c r="M34" s="117">
        <f t="shared" si="20"/>
        <v>2.5096896399999999E-2</v>
      </c>
      <c r="N34" s="119">
        <f>SUM($M$30:M34)*100/$I34</f>
        <v>3.2115931279999996</v>
      </c>
      <c r="O34" s="97">
        <v>0.5</v>
      </c>
      <c r="P34" s="145">
        <f t="shared" si="17"/>
        <v>12.543474230000001</v>
      </c>
    </row>
    <row r="35" spans="1:16" x14ac:dyDescent="0.2">
      <c r="A35" s="115">
        <v>6</v>
      </c>
      <c r="B35" s="116">
        <f t="shared" si="18"/>
        <v>0.44370531249999989</v>
      </c>
      <c r="C35" s="117">
        <f t="shared" si="14"/>
        <v>6.655579687499999E-2</v>
      </c>
      <c r="D35" s="118">
        <f>SUM($C$30:C35)*100/$A35</f>
        <v>10.380841406249997</v>
      </c>
      <c r="E35" s="117">
        <f t="shared" si="15"/>
        <v>1.7748212499999996E-2</v>
      </c>
      <c r="F35" s="119">
        <f>SUM($E$30:E35)*100/$A35</f>
        <v>2.7682243749999995</v>
      </c>
      <c r="I35" s="115">
        <v>6</v>
      </c>
      <c r="J35" s="116">
        <f t="shared" si="19"/>
        <v>0.55840594489999995</v>
      </c>
      <c r="K35" s="117">
        <f t="shared" si="16"/>
        <v>6.1424653938999992E-2</v>
      </c>
      <c r="L35" s="118">
        <f>SUM($K$30:K35)*100/$I35</f>
        <v>8.3836451506500005</v>
      </c>
      <c r="M35" s="117">
        <f t="shared" si="20"/>
        <v>2.2336237795999997E-2</v>
      </c>
      <c r="N35" s="119">
        <f>SUM($M$30:M35)*100/$I35</f>
        <v>3.0485982365999997</v>
      </c>
      <c r="O35" s="97">
        <v>0.5</v>
      </c>
      <c r="P35" s="145">
        <f t="shared" si="17"/>
        <v>11.932243387250001</v>
      </c>
    </row>
    <row r="36" spans="1:16" ht="15" x14ac:dyDescent="0.25">
      <c r="A36" s="121">
        <v>7</v>
      </c>
      <c r="B36" s="116">
        <f t="shared" si="18"/>
        <v>0.37714951562499988</v>
      </c>
      <c r="C36" s="117">
        <f t="shared" si="14"/>
        <v>5.6572427343749981E-2</v>
      </c>
      <c r="D36" s="122">
        <f>SUM($C$30:C36)*100/$A36</f>
        <v>9.7060415959821409</v>
      </c>
      <c r="E36" s="117">
        <f t="shared" si="15"/>
        <v>1.5085980624999995E-2</v>
      </c>
      <c r="F36" s="123">
        <f>SUM($E$30:E36)*100/$A36</f>
        <v>2.5882777589285708</v>
      </c>
      <c r="I36" s="115">
        <v>7</v>
      </c>
      <c r="J36" s="116">
        <f t="shared" si="19"/>
        <v>0.49698129096099997</v>
      </c>
      <c r="K36" s="117">
        <f t="shared" si="16"/>
        <v>5.4667942005709999E-2</v>
      </c>
      <c r="L36" s="118">
        <f>SUM($K$30:K36)*100/$I36</f>
        <v>7.9669521577815718</v>
      </c>
      <c r="M36" s="117">
        <f t="shared" si="20"/>
        <v>1.9879251638439999E-2</v>
      </c>
      <c r="N36" s="119">
        <f>SUM($M$30:M36)*100/$I36</f>
        <v>2.8970735119205715</v>
      </c>
      <c r="O36" s="97">
        <v>0.5</v>
      </c>
      <c r="P36" s="145">
        <f t="shared" si="17"/>
        <v>11.364025669702144</v>
      </c>
    </row>
    <row r="37" spans="1:16" ht="15" x14ac:dyDescent="0.25">
      <c r="A37" s="146">
        <v>8</v>
      </c>
      <c r="B37" s="116">
        <f t="shared" si="18"/>
        <v>0.32057708828124987</v>
      </c>
      <c r="C37" s="117">
        <f t="shared" si="14"/>
        <v>4.8086563242187477E-2</v>
      </c>
      <c r="D37" s="147">
        <f>SUM($C$30:C37)*100/$A37</f>
        <v>9.093868437011718</v>
      </c>
      <c r="E37" s="117">
        <f t="shared" si="15"/>
        <v>1.2823083531249994E-2</v>
      </c>
      <c r="F37" s="148">
        <f>SUM($E$30:E37)*100/$A37</f>
        <v>2.4250315832031246</v>
      </c>
      <c r="I37" s="115">
        <v>8</v>
      </c>
      <c r="J37" s="116">
        <f t="shared" si="19"/>
        <v>0.44231334895528995</v>
      </c>
      <c r="K37" s="117">
        <f t="shared" si="16"/>
        <v>4.8654468385081896E-2</v>
      </c>
      <c r="L37" s="118">
        <f>SUM($K$30:K37)*100/$I37</f>
        <v>7.5792639928723995</v>
      </c>
      <c r="M37" s="117">
        <f t="shared" si="20"/>
        <v>1.76925339582116E-2</v>
      </c>
      <c r="N37" s="119">
        <f>SUM($M$30:M37)*100/$I37</f>
        <v>2.7560959974081451</v>
      </c>
      <c r="O37" s="97">
        <v>0.5</v>
      </c>
      <c r="P37" s="145">
        <f t="shared" si="17"/>
        <v>10.835359990280544</v>
      </c>
    </row>
    <row r="38" spans="1:16" x14ac:dyDescent="0.2">
      <c r="A38" s="115">
        <v>9</v>
      </c>
      <c r="B38" s="116">
        <f t="shared" si="18"/>
        <v>0.2724905250390624</v>
      </c>
      <c r="C38" s="117">
        <f t="shared" si="14"/>
        <v>4.0873578755859362E-2</v>
      </c>
      <c r="D38" s="118">
        <f>SUM($C$30:C38)*100/$A38</f>
        <v>8.5375894857421866</v>
      </c>
      <c r="E38" s="117">
        <f t="shared" si="15"/>
        <v>1.0899621001562497E-2</v>
      </c>
      <c r="F38" s="119">
        <f>SUM($E$30:E38)*100/$A38</f>
        <v>2.2766905295312494</v>
      </c>
      <c r="I38" s="115">
        <v>9</v>
      </c>
      <c r="J38" s="116">
        <f t="shared" si="19"/>
        <v>0.39365888057020804</v>
      </c>
      <c r="K38" s="117">
        <f t="shared" si="16"/>
        <v>4.3302476862722886E-2</v>
      </c>
      <c r="L38" s="118">
        <f>SUM($K$30:K38)*100/$I38</f>
        <v>7.218262181027943</v>
      </c>
      <c r="M38" s="117">
        <f t="shared" si="20"/>
        <v>1.574635522280832E-2</v>
      </c>
      <c r="N38" s="119">
        <f>SUM($M$30:M38)*100/$I38</f>
        <v>2.6248226112828883</v>
      </c>
      <c r="O38" s="97">
        <v>0.5</v>
      </c>
      <c r="P38" s="145">
        <f t="shared" si="17"/>
        <v>10.343084792310831</v>
      </c>
    </row>
    <row r="39" spans="1:16" ht="15" x14ac:dyDescent="0.25">
      <c r="A39" s="124">
        <v>10</v>
      </c>
      <c r="B39" s="116">
        <f t="shared" si="18"/>
        <v>0.23161694628320303</v>
      </c>
      <c r="C39" s="117">
        <f t="shared" si="14"/>
        <v>3.4742541942480457E-2</v>
      </c>
      <c r="D39" s="125">
        <f>SUM($C$30:C39)*100/$A39</f>
        <v>8.0312559565927728</v>
      </c>
      <c r="E39" s="117">
        <f t="shared" si="15"/>
        <v>9.2646778513281215E-3</v>
      </c>
      <c r="F39" s="126">
        <f>SUM($E$30:E39)*100/$A39</f>
        <v>2.1416682550914059</v>
      </c>
      <c r="I39" s="121">
        <v>10</v>
      </c>
      <c r="J39" s="116">
        <f t="shared" si="19"/>
        <v>0.35035640370748516</v>
      </c>
      <c r="K39" s="117">
        <f t="shared" si="16"/>
        <v>3.8539204407823366E-2</v>
      </c>
      <c r="L39" s="122">
        <f>SUM($K$30:K39)*100/$I39</f>
        <v>6.8818280070033824</v>
      </c>
      <c r="M39" s="117">
        <f t="shared" si="20"/>
        <v>1.4014256148299407E-2</v>
      </c>
      <c r="N39" s="123">
        <f>SUM($M$30:M39)*100/$I39</f>
        <v>2.5024829116375935</v>
      </c>
      <c r="O39" s="97">
        <v>0.5</v>
      </c>
      <c r="P39" s="145">
        <f t="shared" si="17"/>
        <v>9.8843109186409759</v>
      </c>
    </row>
    <row r="40" spans="1:16" x14ac:dyDescent="0.2">
      <c r="A40" s="115">
        <v>11</v>
      </c>
      <c r="B40" s="116">
        <f t="shared" si="18"/>
        <v>0.19687440434072256</v>
      </c>
      <c r="C40" s="117">
        <f t="shared" si="14"/>
        <v>2.9531160651108387E-2</v>
      </c>
      <c r="D40" s="118">
        <f>SUM($C$30:C40)*100/$A40</f>
        <v>7.5696068755489616</v>
      </c>
      <c r="E40" s="117">
        <f t="shared" si="15"/>
        <v>7.8749761736289035E-3</v>
      </c>
      <c r="F40" s="119">
        <f>SUM($E$30:E40)*100/$A40</f>
        <v>2.0185618334797226</v>
      </c>
      <c r="I40" s="115">
        <v>11</v>
      </c>
      <c r="J40" s="116">
        <f t="shared" si="19"/>
        <v>0.31181719929966178</v>
      </c>
      <c r="K40" s="117">
        <f t="shared" si="16"/>
        <v>3.4299891922962795E-2</v>
      </c>
      <c r="L40" s="118">
        <f>SUM($K$30:K40)*100/$I40</f>
        <v>6.568024478393645</v>
      </c>
      <c r="M40" s="117">
        <f t="shared" si="20"/>
        <v>1.2472687971986472E-2</v>
      </c>
      <c r="N40" s="119">
        <f>SUM($M$30:M40)*100/$I40</f>
        <v>2.3883725375976894</v>
      </c>
      <c r="O40" s="97">
        <v>0.5</v>
      </c>
      <c r="P40" s="145">
        <f t="shared" si="17"/>
        <v>9.4563970159913353</v>
      </c>
    </row>
    <row r="41" spans="1:16" ht="13.5" thickBot="1" x14ac:dyDescent="0.25">
      <c r="A41" s="132">
        <v>12</v>
      </c>
      <c r="B41" s="128">
        <f t="shared" si="18"/>
        <v>0.16734324368961417</v>
      </c>
      <c r="C41" s="129">
        <f t="shared" si="14"/>
        <v>2.5101486553442128E-2</v>
      </c>
      <c r="D41" s="149">
        <f>SUM($C$30:C41)*100/$A41</f>
        <v>7.1479853571985652</v>
      </c>
      <c r="E41" s="129">
        <f t="shared" si="15"/>
        <v>6.693729747584567E-3</v>
      </c>
      <c r="F41" s="150">
        <f>SUM($E$30:E41)*100/$A41</f>
        <v>1.9061294285862838</v>
      </c>
      <c r="I41" s="115">
        <v>12</v>
      </c>
      <c r="J41" s="116">
        <f t="shared" si="19"/>
        <v>0.277517307376699</v>
      </c>
      <c r="K41" s="117">
        <f t="shared" si="16"/>
        <v>3.0526903811436891E-2</v>
      </c>
      <c r="L41" s="118">
        <f>SUM($K$30:K41)*100/$I41</f>
        <v>6.2750799702894824</v>
      </c>
      <c r="M41" s="117">
        <f t="shared" si="20"/>
        <v>1.110069229506796E-2</v>
      </c>
      <c r="N41" s="119">
        <f>SUM($M$30:M41)*100/$I41</f>
        <v>2.2818472619234478</v>
      </c>
      <c r="O41" s="97">
        <v>0.5</v>
      </c>
      <c r="P41" s="145">
        <f t="shared" si="17"/>
        <v>9.0569272322129297</v>
      </c>
    </row>
    <row r="42" spans="1:16" x14ac:dyDescent="0.2">
      <c r="A42" s="115">
        <v>13</v>
      </c>
      <c r="B42" s="116">
        <f t="shared" si="18"/>
        <v>0.14224175713617204</v>
      </c>
      <c r="C42" s="117">
        <f>B42*$C$26/100</f>
        <v>2.1336263570425808E-2</v>
      </c>
      <c r="D42" s="118">
        <f>SUM($C$30:C42)*100/$A42</f>
        <v>6.7622654341096444</v>
      </c>
      <c r="E42" s="117">
        <f>B42*$F$2</f>
        <v>5.6896702854468814E-3</v>
      </c>
      <c r="F42" s="119">
        <f>SUM($E$30:E42)*100/$A42</f>
        <v>1.8032707824292378</v>
      </c>
      <c r="I42" s="115">
        <v>13</v>
      </c>
      <c r="J42" s="116">
        <f t="shared" si="19"/>
        <v>0.24699040356526211</v>
      </c>
      <c r="K42" s="117">
        <f t="shared" si="16"/>
        <v>2.7168944392178832E-2</v>
      </c>
      <c r="L42" s="118">
        <f>SUM($K$30:K42)*100/$I42</f>
        <v>6.0013733909762825</v>
      </c>
      <c r="M42" s="117">
        <f t="shared" si="20"/>
        <v>9.879616142610485E-3</v>
      </c>
      <c r="N42" s="119">
        <f>SUM($M$30:M42)*100/$I42</f>
        <v>2.1823175967186477</v>
      </c>
      <c r="O42" s="97">
        <v>0.5</v>
      </c>
      <c r="P42" s="145">
        <f t="shared" si="17"/>
        <v>8.6836909876949306</v>
      </c>
    </row>
    <row r="43" spans="1:16" x14ac:dyDescent="0.2">
      <c r="A43" s="115">
        <v>14</v>
      </c>
      <c r="B43" s="116">
        <f t="shared" si="18"/>
        <v>0.12090549356574623</v>
      </c>
      <c r="C43" s="117">
        <f>B43*$C$26/100</f>
        <v>1.8135824034861935E-2</v>
      </c>
      <c r="D43" s="118">
        <f>SUM($C$30:C43)*100/$A43</f>
        <v>6.4087880747793964</v>
      </c>
      <c r="E43" s="117">
        <f>B43*$F$2</f>
        <v>4.8362197426298492E-3</v>
      </c>
      <c r="F43" s="119">
        <f>SUM($E$30:E43)*100/$A43</f>
        <v>1.7090101532745055</v>
      </c>
      <c r="I43" s="115">
        <v>14</v>
      </c>
      <c r="J43" s="116">
        <f t="shared" si="19"/>
        <v>0.21982145917308327</v>
      </c>
      <c r="K43" s="117">
        <f t="shared" si="16"/>
        <v>2.4180360509039159E-2</v>
      </c>
      <c r="L43" s="118">
        <f>SUM($K$30:K43)*100/$I43</f>
        <v>5.7454207238282562</v>
      </c>
      <c r="M43" s="117">
        <f t="shared" si="20"/>
        <v>8.7928583669233309E-3</v>
      </c>
      <c r="N43" s="119">
        <f>SUM($M$30:M43)*100/$I43</f>
        <v>2.0892438995739111</v>
      </c>
      <c r="O43" s="97">
        <v>0.5</v>
      </c>
      <c r="P43" s="145">
        <f t="shared" si="17"/>
        <v>8.3346646234021673</v>
      </c>
    </row>
    <row r="44" spans="1:16" ht="13.5" thickBot="1" x14ac:dyDescent="0.25">
      <c r="A44" s="132">
        <v>15</v>
      </c>
      <c r="B44" s="128">
        <f t="shared" si="18"/>
        <v>0.10276966953088429</v>
      </c>
      <c r="C44" s="129">
        <f>B44*$C$26/100</f>
        <v>1.5415450429632643E-2</v>
      </c>
      <c r="D44" s="149">
        <f>SUM($C$30:C44)*100/$A44</f>
        <v>6.0843052059916554</v>
      </c>
      <c r="E44" s="129">
        <f>B44*$F$2</f>
        <v>4.1107867812353715E-3</v>
      </c>
      <c r="F44" s="150">
        <f>SUM($E$30:E44)*100/$A44</f>
        <v>1.6224813882644409</v>
      </c>
      <c r="I44" s="132">
        <v>15</v>
      </c>
      <c r="J44" s="116">
        <f t="shared" si="19"/>
        <v>0.19564109866404411</v>
      </c>
      <c r="K44" s="117">
        <f t="shared" si="16"/>
        <v>2.1520520853044851E-2</v>
      </c>
      <c r="L44" s="118">
        <f>SUM($K$30:K44)*100/$I44</f>
        <v>5.505862814593339</v>
      </c>
      <c r="M44" s="117">
        <f t="shared" si="20"/>
        <v>7.8256439465617649E-3</v>
      </c>
      <c r="N44" s="119">
        <f>SUM($M$30:M44)*100/$I44</f>
        <v>2.0021319325793958</v>
      </c>
      <c r="O44" s="97">
        <v>0.5</v>
      </c>
      <c r="P44" s="145">
        <f t="shared" si="17"/>
        <v>8.0079947471727344</v>
      </c>
    </row>
    <row r="45" spans="1:16" ht="13.5" thickBot="1" x14ac:dyDescent="0.25"/>
    <row r="46" spans="1:16" ht="13.5" thickBot="1" x14ac:dyDescent="0.25">
      <c r="A46" s="99" t="s">
        <v>118</v>
      </c>
      <c r="B46" s="100"/>
      <c r="C46" s="101">
        <v>20</v>
      </c>
      <c r="D46" s="103"/>
      <c r="E46" s="103" t="s">
        <v>119</v>
      </c>
      <c r="F46" s="107">
        <f>F2</f>
        <v>0.04</v>
      </c>
      <c r="I46" s="99" t="s">
        <v>118</v>
      </c>
      <c r="J46" s="100"/>
      <c r="K46" s="101">
        <v>12</v>
      </c>
      <c r="L46" s="102"/>
      <c r="M46" s="103" t="s">
        <v>119</v>
      </c>
      <c r="N46" s="107">
        <f>F2</f>
        <v>0.04</v>
      </c>
    </row>
    <row r="47" spans="1:16" x14ac:dyDescent="0.2">
      <c r="A47" s="142"/>
      <c r="B47" s="143"/>
      <c r="C47" s="143"/>
      <c r="D47" s="143"/>
      <c r="E47" s="143"/>
      <c r="F47" s="144"/>
      <c r="I47" s="108"/>
      <c r="J47" s="109"/>
      <c r="K47" s="109"/>
      <c r="L47" s="109"/>
      <c r="M47" s="109"/>
      <c r="N47" s="110"/>
    </row>
    <row r="48" spans="1:16" x14ac:dyDescent="0.2">
      <c r="A48" s="111" t="s">
        <v>121</v>
      </c>
      <c r="B48" s="112" t="s">
        <v>122</v>
      </c>
      <c r="C48" s="112" t="s">
        <v>123</v>
      </c>
      <c r="D48" s="112" t="s">
        <v>124</v>
      </c>
      <c r="E48" s="112" t="s">
        <v>125</v>
      </c>
      <c r="F48" s="113" t="s">
        <v>126</v>
      </c>
      <c r="I48" s="111" t="s">
        <v>121</v>
      </c>
      <c r="J48" s="112" t="s">
        <v>122</v>
      </c>
      <c r="K48" s="112" t="s">
        <v>123</v>
      </c>
      <c r="L48" s="112" t="s">
        <v>124</v>
      </c>
      <c r="M48" s="112" t="s">
        <v>125</v>
      </c>
      <c r="N48" s="113" t="s">
        <v>126</v>
      </c>
    </row>
    <row r="49" spans="1:16" x14ac:dyDescent="0.2">
      <c r="A49" s="111" t="s">
        <v>128</v>
      </c>
      <c r="B49" s="112" t="s">
        <v>129</v>
      </c>
      <c r="C49" s="112" t="s">
        <v>130</v>
      </c>
      <c r="D49" s="112" t="s">
        <v>131</v>
      </c>
      <c r="E49" s="112" t="s">
        <v>130</v>
      </c>
      <c r="F49" s="113" t="s">
        <v>131</v>
      </c>
      <c r="I49" s="111" t="s">
        <v>128</v>
      </c>
      <c r="J49" s="112" t="s">
        <v>129</v>
      </c>
      <c r="K49" s="112" t="s">
        <v>130</v>
      </c>
      <c r="L49" s="112" t="s">
        <v>131</v>
      </c>
      <c r="M49" s="112" t="s">
        <v>130</v>
      </c>
      <c r="N49" s="113" t="s">
        <v>131</v>
      </c>
    </row>
    <row r="50" spans="1:16" x14ac:dyDescent="0.2">
      <c r="A50" s="115">
        <v>1</v>
      </c>
      <c r="B50" s="116">
        <v>1</v>
      </c>
      <c r="C50" s="117">
        <f>B50*$C$46/100</f>
        <v>0.2</v>
      </c>
      <c r="D50" s="118">
        <f>C50*100</f>
        <v>20</v>
      </c>
      <c r="E50" s="117">
        <f>B50*$F$2</f>
        <v>0.04</v>
      </c>
      <c r="F50" s="119">
        <f>SUM($E$50:E50)*100/$A50</f>
        <v>4</v>
      </c>
      <c r="I50" s="115">
        <v>1</v>
      </c>
      <c r="J50" s="116">
        <v>1</v>
      </c>
      <c r="K50" s="117">
        <f>J50*$K$46/100</f>
        <v>0.12</v>
      </c>
      <c r="L50" s="118">
        <f>K50*100</f>
        <v>12</v>
      </c>
      <c r="M50" s="117">
        <f>J50*$N$46</f>
        <v>0.04</v>
      </c>
      <c r="N50" s="119">
        <f>SUM($M$50:M50)*100/$I50</f>
        <v>4</v>
      </c>
      <c r="O50" s="97">
        <v>0.5</v>
      </c>
      <c r="P50" s="145">
        <f>O50+L50+N50</f>
        <v>16.5</v>
      </c>
    </row>
    <row r="51" spans="1:16" x14ac:dyDescent="0.2">
      <c r="A51" s="115">
        <v>2</v>
      </c>
      <c r="B51" s="116">
        <f>B50-(B50*$C$46/100)</f>
        <v>0.8</v>
      </c>
      <c r="C51" s="117">
        <f t="shared" ref="C51:C61" si="21">B51*$C$46/100</f>
        <v>0.16</v>
      </c>
      <c r="D51" s="118">
        <f>SUM($C$50:C51)*100/$A51</f>
        <v>18</v>
      </c>
      <c r="E51" s="117">
        <f t="shared" ref="E51:E61" si="22">B51*$F$2</f>
        <v>3.2000000000000001E-2</v>
      </c>
      <c r="F51" s="119">
        <f>SUM($E$50:E51)*100/$A51</f>
        <v>3.6000000000000005</v>
      </c>
      <c r="I51" s="115">
        <v>2</v>
      </c>
      <c r="J51" s="116">
        <f>J50-(J50*$K$46/100)</f>
        <v>0.88</v>
      </c>
      <c r="K51" s="117">
        <f>J51*$K$46/100</f>
        <v>0.1056</v>
      </c>
      <c r="L51" s="118">
        <f>SUM($K$50:K51)*100/$I51</f>
        <v>11.28</v>
      </c>
      <c r="M51" s="117">
        <f t="shared" ref="M51:M64" si="23">J51*$N$46</f>
        <v>3.5200000000000002E-2</v>
      </c>
      <c r="N51" s="119">
        <f>SUM($M$50:M51)*100/$I51</f>
        <v>3.7600000000000002</v>
      </c>
      <c r="O51" s="97">
        <v>0.5</v>
      </c>
      <c r="P51" s="145">
        <f t="shared" ref="P51:P64" si="24">O51+L51+N51</f>
        <v>15.54</v>
      </c>
    </row>
    <row r="52" spans="1:16" x14ac:dyDescent="0.2">
      <c r="A52" s="115">
        <v>3</v>
      </c>
      <c r="B52" s="116">
        <f t="shared" ref="B52:B61" si="25">B51-(B51*$C$46/100)</f>
        <v>0.64</v>
      </c>
      <c r="C52" s="117">
        <f t="shared" si="21"/>
        <v>0.128</v>
      </c>
      <c r="D52" s="118">
        <f>SUM($C$50:C52)*100/$A52</f>
        <v>16.266666666666666</v>
      </c>
      <c r="E52" s="117">
        <f t="shared" si="22"/>
        <v>2.5600000000000001E-2</v>
      </c>
      <c r="F52" s="119">
        <f>SUM($E$50:E52)*100/$A52</f>
        <v>3.2533333333333334</v>
      </c>
      <c r="I52" s="115">
        <v>3</v>
      </c>
      <c r="J52" s="116">
        <f t="shared" ref="J52:J64" si="26">J51-(J51*$K$46/100)</f>
        <v>0.77439999999999998</v>
      </c>
      <c r="K52" s="117">
        <f t="shared" ref="K52:K64" si="27">J52*$K$46/100</f>
        <v>9.2927999999999997E-2</v>
      </c>
      <c r="L52" s="118">
        <f>SUM($K$50:K52)*100/$I52</f>
        <v>10.617599999999999</v>
      </c>
      <c r="M52" s="117">
        <f t="shared" si="23"/>
        <v>3.0976E-2</v>
      </c>
      <c r="N52" s="119">
        <f>SUM($M$50:M52)*100/$I52</f>
        <v>3.5392000000000006</v>
      </c>
      <c r="O52" s="97">
        <v>0.5</v>
      </c>
      <c r="P52" s="145">
        <f t="shared" si="24"/>
        <v>14.6568</v>
      </c>
    </row>
    <row r="53" spans="1:16" x14ac:dyDescent="0.2">
      <c r="A53" s="115">
        <v>4</v>
      </c>
      <c r="B53" s="116">
        <f t="shared" si="25"/>
        <v>0.51200000000000001</v>
      </c>
      <c r="C53" s="117">
        <f t="shared" si="21"/>
        <v>0.1024</v>
      </c>
      <c r="D53" s="118">
        <f>SUM($C$50:C53)*100/$A53</f>
        <v>14.760000000000002</v>
      </c>
      <c r="E53" s="117">
        <f t="shared" si="22"/>
        <v>2.0480000000000002E-2</v>
      </c>
      <c r="F53" s="119">
        <f>SUM($E$50:E53)*100/$A53</f>
        <v>2.952</v>
      </c>
      <c r="I53" s="115">
        <v>4</v>
      </c>
      <c r="J53" s="116">
        <f t="shared" si="26"/>
        <v>0.68147199999999997</v>
      </c>
      <c r="K53" s="117">
        <f t="shared" si="27"/>
        <v>8.1776639999999998E-2</v>
      </c>
      <c r="L53" s="118">
        <f>SUM($K$50:K53)*100/$I53</f>
        <v>10.007616000000001</v>
      </c>
      <c r="M53" s="117">
        <f t="shared" si="23"/>
        <v>2.7258879999999999E-2</v>
      </c>
      <c r="N53" s="119">
        <f>SUM($M$50:M53)*100/$I53</f>
        <v>3.3358720000000002</v>
      </c>
      <c r="O53" s="97">
        <v>0.5</v>
      </c>
      <c r="P53" s="145">
        <f t="shared" si="24"/>
        <v>13.843488000000001</v>
      </c>
    </row>
    <row r="54" spans="1:16" ht="15" x14ac:dyDescent="0.25">
      <c r="A54" s="146">
        <v>5</v>
      </c>
      <c r="B54" s="116">
        <f t="shared" si="25"/>
        <v>0.40960000000000002</v>
      </c>
      <c r="C54" s="117">
        <f t="shared" si="21"/>
        <v>8.1920000000000007E-2</v>
      </c>
      <c r="D54" s="147">
        <f>SUM($C$50:C54)*100/$A54</f>
        <v>13.446400000000001</v>
      </c>
      <c r="E54" s="117">
        <f t="shared" si="22"/>
        <v>1.6384000000000003E-2</v>
      </c>
      <c r="F54" s="148">
        <f>SUM($E$50:E54)*100/$A54</f>
        <v>2.6892800000000001</v>
      </c>
      <c r="I54" s="115">
        <v>5</v>
      </c>
      <c r="J54" s="116">
        <f t="shared" si="26"/>
        <v>0.59969536000000001</v>
      </c>
      <c r="K54" s="117">
        <f t="shared" si="27"/>
        <v>7.1963443199999991E-2</v>
      </c>
      <c r="L54" s="118">
        <f>SUM($K$50:K54)*100/$I54</f>
        <v>9.445361664</v>
      </c>
      <c r="M54" s="117">
        <f t="shared" si="23"/>
        <v>2.3987814400000002E-2</v>
      </c>
      <c r="N54" s="119">
        <f>SUM($M$50:M54)*100/$I54</f>
        <v>3.1484538880000001</v>
      </c>
      <c r="O54" s="97">
        <v>0.5</v>
      </c>
      <c r="P54" s="145">
        <f t="shared" si="24"/>
        <v>13.093815552000001</v>
      </c>
    </row>
    <row r="55" spans="1:16" x14ac:dyDescent="0.2">
      <c r="A55" s="115">
        <v>6</v>
      </c>
      <c r="B55" s="116">
        <f t="shared" si="25"/>
        <v>0.32768000000000003</v>
      </c>
      <c r="C55" s="117">
        <f t="shared" si="21"/>
        <v>6.5535999999999997E-2</v>
      </c>
      <c r="D55" s="118">
        <f>SUM($C$50:C55)*100/$A55</f>
        <v>12.297600000000001</v>
      </c>
      <c r="E55" s="117">
        <f t="shared" si="22"/>
        <v>1.3107200000000001E-2</v>
      </c>
      <c r="F55" s="119">
        <f>SUM($E$50:E55)*100/$A55</f>
        <v>2.4595199999999999</v>
      </c>
      <c r="I55" s="115">
        <v>6</v>
      </c>
      <c r="J55" s="116">
        <f t="shared" si="26"/>
        <v>0.52773191679999998</v>
      </c>
      <c r="K55" s="117">
        <f t="shared" si="27"/>
        <v>6.3327830015999995E-2</v>
      </c>
      <c r="L55" s="118">
        <f>SUM($K$50:K55)*100/$I55</f>
        <v>8.9265985535999999</v>
      </c>
      <c r="M55" s="117">
        <f t="shared" si="23"/>
        <v>2.1109276672000001E-2</v>
      </c>
      <c r="N55" s="119">
        <f>SUM($M$50:M55)*100/$I55</f>
        <v>2.9755328512000001</v>
      </c>
      <c r="O55" s="97">
        <v>0.5</v>
      </c>
      <c r="P55" s="145">
        <f t="shared" si="24"/>
        <v>12.4021314048</v>
      </c>
    </row>
    <row r="56" spans="1:16" ht="15" x14ac:dyDescent="0.25">
      <c r="A56" s="121">
        <v>7</v>
      </c>
      <c r="B56" s="116">
        <f t="shared" si="25"/>
        <v>0.26214400000000004</v>
      </c>
      <c r="C56" s="117">
        <f t="shared" si="21"/>
        <v>5.2428800000000012E-2</v>
      </c>
      <c r="D56" s="122">
        <f>SUM($C$50:C56)*100/$A56</f>
        <v>11.289782857142859</v>
      </c>
      <c r="E56" s="117">
        <f t="shared" si="22"/>
        <v>1.0485760000000002E-2</v>
      </c>
      <c r="F56" s="123">
        <f>SUM($E$50:E56)*100/$A56</f>
        <v>2.2579565714285716</v>
      </c>
      <c r="I56" s="115">
        <v>7</v>
      </c>
      <c r="J56" s="116">
        <f t="shared" si="26"/>
        <v>0.46440408678399997</v>
      </c>
      <c r="K56" s="117">
        <f t="shared" si="27"/>
        <v>5.5728490414079991E-2</v>
      </c>
      <c r="L56" s="118">
        <f>SUM($K$50:K56)*100/$I56</f>
        <v>8.447491480429715</v>
      </c>
      <c r="M56" s="117">
        <f t="shared" si="23"/>
        <v>1.8576163471359999E-2</v>
      </c>
      <c r="N56" s="119">
        <f>SUM($M$50:M56)*100/$I56</f>
        <v>2.8158304934765717</v>
      </c>
      <c r="O56" s="97">
        <v>0.5</v>
      </c>
      <c r="P56" s="145">
        <f t="shared" si="24"/>
        <v>11.763321973906287</v>
      </c>
    </row>
    <row r="57" spans="1:16" ht="15" x14ac:dyDescent="0.25">
      <c r="A57" s="115">
        <v>8</v>
      </c>
      <c r="B57" s="116">
        <f t="shared" si="25"/>
        <v>0.20971520000000005</v>
      </c>
      <c r="C57" s="117">
        <f t="shared" si="21"/>
        <v>4.1943040000000008E-2</v>
      </c>
      <c r="D57" s="118">
        <f>SUM($C$50:C57)*100/$A57</f>
        <v>10.402848000000002</v>
      </c>
      <c r="E57" s="117">
        <f t="shared" si="22"/>
        <v>8.3886080000000023E-3</v>
      </c>
      <c r="F57" s="119">
        <f>SUM($E$50:E57)*100/$A57</f>
        <v>2.0805696</v>
      </c>
      <c r="I57" s="121">
        <v>8</v>
      </c>
      <c r="J57" s="116">
        <f t="shared" si="26"/>
        <v>0.40867559636991996</v>
      </c>
      <c r="K57" s="117">
        <f t="shared" si="27"/>
        <v>4.9041071564390394E-2</v>
      </c>
      <c r="L57" s="122">
        <f>SUM($K$50:K57)*100/$I57</f>
        <v>8.0045684399308801</v>
      </c>
      <c r="M57" s="117">
        <f t="shared" si="23"/>
        <v>1.6347023854796798E-2</v>
      </c>
      <c r="N57" s="123">
        <f>SUM($M$50:M57)*100/$I57</f>
        <v>2.6681894799769603</v>
      </c>
      <c r="O57" s="97">
        <v>0.5</v>
      </c>
      <c r="P57" s="145">
        <f t="shared" si="24"/>
        <v>11.172757919907841</v>
      </c>
    </row>
    <row r="58" spans="1:16" x14ac:dyDescent="0.2">
      <c r="A58" s="115">
        <v>9</v>
      </c>
      <c r="B58" s="116">
        <f t="shared" si="25"/>
        <v>0.16777216000000003</v>
      </c>
      <c r="C58" s="117">
        <f t="shared" si="21"/>
        <v>3.3554432000000009E-2</v>
      </c>
      <c r="D58" s="118">
        <f>SUM($C$50:C58)*100/$A58</f>
        <v>9.6198030222222233</v>
      </c>
      <c r="E58" s="117">
        <f t="shared" si="22"/>
        <v>6.7108864000000011E-3</v>
      </c>
      <c r="F58" s="119">
        <f>SUM($E$50:E58)*100/$A58</f>
        <v>1.9239606044444446</v>
      </c>
      <c r="I58" s="115">
        <v>9</v>
      </c>
      <c r="J58" s="116">
        <f t="shared" si="26"/>
        <v>0.35963452480552954</v>
      </c>
      <c r="K58" s="117">
        <f t="shared" si="27"/>
        <v>4.315614297666355E-2</v>
      </c>
      <c r="L58" s="118">
        <f>SUM($K$50:K58)*100/$I58</f>
        <v>7.5946846463459332</v>
      </c>
      <c r="M58" s="117">
        <f t="shared" si="23"/>
        <v>1.4385380992221182E-2</v>
      </c>
      <c r="N58" s="119">
        <f>SUM($M$50:M58)*100/$I58</f>
        <v>2.531561548781978</v>
      </c>
      <c r="O58" s="97">
        <v>0.5</v>
      </c>
      <c r="P58" s="145">
        <f t="shared" si="24"/>
        <v>10.62624619512791</v>
      </c>
    </row>
    <row r="59" spans="1:16" ht="15" x14ac:dyDescent="0.25">
      <c r="A59" s="115">
        <v>10</v>
      </c>
      <c r="B59" s="116">
        <f t="shared" si="25"/>
        <v>0.13421772800000004</v>
      </c>
      <c r="C59" s="117">
        <f t="shared" si="21"/>
        <v>2.6843545600000008E-2</v>
      </c>
      <c r="D59" s="118">
        <f>SUM($C$50:C59)*100/$A59</f>
        <v>8.926258176000001</v>
      </c>
      <c r="E59" s="117">
        <f t="shared" si="22"/>
        <v>5.3687091200000014E-3</v>
      </c>
      <c r="F59" s="119">
        <f>SUM($E$50:E59)*100/$A59</f>
        <v>1.7852516352000003</v>
      </c>
      <c r="I59" s="124">
        <v>10</v>
      </c>
      <c r="J59" s="116">
        <f t="shared" si="26"/>
        <v>0.31647838182886601</v>
      </c>
      <c r="K59" s="117">
        <f t="shared" si="27"/>
        <v>3.7977405819463919E-2</v>
      </c>
      <c r="L59" s="125">
        <f>SUM($K$50:K59)*100/$I59</f>
        <v>7.2149902399059798</v>
      </c>
      <c r="M59" s="117">
        <f t="shared" si="23"/>
        <v>1.265913527315464E-2</v>
      </c>
      <c r="N59" s="126">
        <f>SUM($M$50:M59)*100/$I59</f>
        <v>2.4049967466353261</v>
      </c>
      <c r="O59" s="97">
        <v>0.5</v>
      </c>
      <c r="P59" s="145">
        <f t="shared" si="24"/>
        <v>10.119986986541306</v>
      </c>
    </row>
    <row r="60" spans="1:16" x14ac:dyDescent="0.2">
      <c r="A60" s="115">
        <v>11</v>
      </c>
      <c r="B60" s="116">
        <f t="shared" si="25"/>
        <v>0.10737418240000003</v>
      </c>
      <c r="C60" s="117">
        <f t="shared" si="21"/>
        <v>2.1474836480000006E-2</v>
      </c>
      <c r="D60" s="118">
        <f>SUM($C$50:C60)*100/$A60</f>
        <v>8.3100059461818194</v>
      </c>
      <c r="E60" s="117">
        <f t="shared" si="22"/>
        <v>4.2949672960000016E-3</v>
      </c>
      <c r="F60" s="119">
        <f>SUM($E$50:E60)*100/$A60</f>
        <v>1.6620011892363642</v>
      </c>
      <c r="I60" s="115">
        <v>11</v>
      </c>
      <c r="J60" s="116">
        <f t="shared" si="26"/>
        <v>0.2785009760094021</v>
      </c>
      <c r="K60" s="117">
        <f t="shared" si="27"/>
        <v>3.3420117121128252E-2</v>
      </c>
      <c r="L60" s="118">
        <f>SUM($K$50:K60)*100/$I60</f>
        <v>6.8629012828338745</v>
      </c>
      <c r="M60" s="117">
        <f t="shared" si="23"/>
        <v>1.1140039040376084E-2</v>
      </c>
      <c r="N60" s="119">
        <f>SUM($M$50:M60)*100/$I60</f>
        <v>2.2876337609446242</v>
      </c>
      <c r="O60" s="97">
        <v>0.5</v>
      </c>
      <c r="P60" s="145">
        <f t="shared" si="24"/>
        <v>9.6505350437784987</v>
      </c>
    </row>
    <row r="61" spans="1:16" ht="13.5" thickBot="1" x14ac:dyDescent="0.25">
      <c r="A61" s="132">
        <v>12</v>
      </c>
      <c r="B61" s="128">
        <f t="shared" si="25"/>
        <v>8.5899345920000023E-2</v>
      </c>
      <c r="C61" s="129">
        <f t="shared" si="21"/>
        <v>1.7179869184000007E-2</v>
      </c>
      <c r="D61" s="149">
        <f>SUM($C$50:C61)*100/$A61</f>
        <v>7.7606710272000017</v>
      </c>
      <c r="E61" s="129">
        <f t="shared" si="22"/>
        <v>3.435973836800001E-3</v>
      </c>
      <c r="F61" s="150">
        <f>SUM($E$50:E61)*100/$A61</f>
        <v>1.5521342054400005</v>
      </c>
      <c r="I61" s="115">
        <v>12</v>
      </c>
      <c r="J61" s="116">
        <f t="shared" si="26"/>
        <v>0.24508085888827386</v>
      </c>
      <c r="K61" s="117">
        <f t="shared" si="27"/>
        <v>2.9409703066592865E-2</v>
      </c>
      <c r="L61" s="118">
        <f>SUM($K$50:K61)*100/$I61</f>
        <v>6.536073701485992</v>
      </c>
      <c r="M61" s="117">
        <f t="shared" si="23"/>
        <v>9.8032343555309546E-3</v>
      </c>
      <c r="N61" s="119">
        <f>SUM($M$50:M61)*100/$I61</f>
        <v>2.1786912338286637</v>
      </c>
      <c r="O61" s="97">
        <v>0.5</v>
      </c>
      <c r="P61" s="145">
        <f t="shared" si="24"/>
        <v>9.2147649353146548</v>
      </c>
    </row>
    <row r="62" spans="1:16" x14ac:dyDescent="0.2">
      <c r="I62" s="115">
        <v>13</v>
      </c>
      <c r="J62" s="116">
        <f t="shared" si="26"/>
        <v>0.215671155821681</v>
      </c>
      <c r="K62" s="117">
        <f t="shared" si="27"/>
        <v>2.588053869860172E-2</v>
      </c>
      <c r="L62" s="118">
        <f>SUM($K$50:K62)*100/$I62</f>
        <v>6.2323798682840055</v>
      </c>
      <c r="M62" s="117">
        <f t="shared" si="23"/>
        <v>8.6268462328672399E-3</v>
      </c>
      <c r="N62" s="119">
        <f>SUM($M$50:M62)*100/$I62</f>
        <v>2.077459956094668</v>
      </c>
      <c r="O62" s="97">
        <v>0.5</v>
      </c>
      <c r="P62" s="145">
        <f t="shared" si="24"/>
        <v>8.809839824378674</v>
      </c>
    </row>
    <row r="63" spans="1:16" x14ac:dyDescent="0.2">
      <c r="I63" s="115">
        <v>14</v>
      </c>
      <c r="J63" s="116">
        <f t="shared" si="26"/>
        <v>0.18979061712307929</v>
      </c>
      <c r="K63" s="117">
        <f t="shared" si="27"/>
        <v>2.2774874054769512E-2</v>
      </c>
      <c r="L63" s="118">
        <f>SUM($K$50:K63)*100/$I63</f>
        <v>5.9498875495120744</v>
      </c>
      <c r="M63" s="117">
        <f t="shared" si="23"/>
        <v>7.5916246849231719E-3</v>
      </c>
      <c r="N63" s="119">
        <f>SUM($M$50:M63)*100/$I63</f>
        <v>1.9832958498373576</v>
      </c>
      <c r="O63" s="97">
        <v>0.5</v>
      </c>
      <c r="P63" s="145">
        <f t="shared" si="24"/>
        <v>8.4331833993494314</v>
      </c>
    </row>
    <row r="64" spans="1:16" ht="13.5" thickBot="1" x14ac:dyDescent="0.25">
      <c r="I64" s="132">
        <v>15</v>
      </c>
      <c r="J64" s="116">
        <f t="shared" si="26"/>
        <v>0.16701574306830977</v>
      </c>
      <c r="K64" s="117">
        <f t="shared" si="27"/>
        <v>2.0041889168197172E-2</v>
      </c>
      <c r="L64" s="118">
        <f>SUM($K$50:K64)*100/$I64</f>
        <v>5.6868409739992503</v>
      </c>
      <c r="M64" s="117">
        <f t="shared" si="23"/>
        <v>6.6806297227323909E-3</v>
      </c>
      <c r="N64" s="119">
        <f>SUM($M$50:M64)*100/$I64</f>
        <v>1.8956136579997496</v>
      </c>
      <c r="O64" s="97">
        <v>0.5</v>
      </c>
      <c r="P64" s="145">
        <f t="shared" si="24"/>
        <v>8.0824546319989992</v>
      </c>
    </row>
    <row r="65" spans="1:14" ht="13.5" thickBot="1" x14ac:dyDescent="0.25"/>
    <row r="66" spans="1:14" ht="13.5" thickBot="1" x14ac:dyDescent="0.25">
      <c r="A66" s="99" t="s">
        <v>118</v>
      </c>
      <c r="B66" s="100"/>
      <c r="C66" s="101">
        <v>25</v>
      </c>
      <c r="D66" s="103"/>
      <c r="E66" s="103" t="s">
        <v>119</v>
      </c>
      <c r="F66" s="107">
        <f>F2</f>
        <v>0.04</v>
      </c>
      <c r="I66" s="99" t="s">
        <v>118</v>
      </c>
      <c r="J66" s="100"/>
      <c r="K66" s="101">
        <v>30</v>
      </c>
      <c r="L66" s="103"/>
      <c r="M66" s="103" t="s">
        <v>119</v>
      </c>
      <c r="N66" s="107">
        <f>N2</f>
        <v>0.04</v>
      </c>
    </row>
    <row r="67" spans="1:14" x14ac:dyDescent="0.2">
      <c r="A67" s="142"/>
      <c r="B67" s="143"/>
      <c r="C67" s="143"/>
      <c r="D67" s="143"/>
      <c r="E67" s="143"/>
      <c r="F67" s="144"/>
      <c r="I67" s="142"/>
      <c r="J67" s="143"/>
      <c r="K67" s="143"/>
      <c r="L67" s="143"/>
      <c r="M67" s="143"/>
      <c r="N67" s="144"/>
    </row>
    <row r="68" spans="1:14" x14ac:dyDescent="0.2">
      <c r="A68" s="111" t="s">
        <v>121</v>
      </c>
      <c r="B68" s="112" t="s">
        <v>122</v>
      </c>
      <c r="C68" s="112" t="s">
        <v>123</v>
      </c>
      <c r="D68" s="112" t="s">
        <v>124</v>
      </c>
      <c r="E68" s="112" t="s">
        <v>125</v>
      </c>
      <c r="F68" s="113" t="s">
        <v>126</v>
      </c>
      <c r="I68" s="111" t="s">
        <v>121</v>
      </c>
      <c r="J68" s="112" t="s">
        <v>122</v>
      </c>
      <c r="K68" s="112" t="s">
        <v>123</v>
      </c>
      <c r="L68" s="112" t="s">
        <v>124</v>
      </c>
      <c r="M68" s="112" t="s">
        <v>125</v>
      </c>
      <c r="N68" s="113" t="s">
        <v>126</v>
      </c>
    </row>
    <row r="69" spans="1:14" x14ac:dyDescent="0.2">
      <c r="A69" s="111" t="s">
        <v>128</v>
      </c>
      <c r="B69" s="112" t="s">
        <v>129</v>
      </c>
      <c r="C69" s="112" t="s">
        <v>130</v>
      </c>
      <c r="D69" s="112" t="s">
        <v>131</v>
      </c>
      <c r="E69" s="112" t="s">
        <v>130</v>
      </c>
      <c r="F69" s="113" t="s">
        <v>131</v>
      </c>
      <c r="I69" s="111" t="s">
        <v>128</v>
      </c>
      <c r="J69" s="112" t="s">
        <v>129</v>
      </c>
      <c r="K69" s="112" t="s">
        <v>130</v>
      </c>
      <c r="L69" s="112" t="s">
        <v>131</v>
      </c>
      <c r="M69" s="112" t="s">
        <v>130</v>
      </c>
      <c r="N69" s="113" t="s">
        <v>131</v>
      </c>
    </row>
    <row r="70" spans="1:14" x14ac:dyDescent="0.2">
      <c r="A70" s="115">
        <v>1</v>
      </c>
      <c r="B70" s="116">
        <v>1</v>
      </c>
      <c r="C70" s="117">
        <f>B70*$C$66/100</f>
        <v>0.25</v>
      </c>
      <c r="D70" s="118">
        <f>C70*100</f>
        <v>25</v>
      </c>
      <c r="E70" s="117">
        <f>B70*$F$2</f>
        <v>0.04</v>
      </c>
      <c r="F70" s="119">
        <f>SUM($E$70:E70)*100/$A70</f>
        <v>4</v>
      </c>
      <c r="I70" s="115">
        <v>1</v>
      </c>
      <c r="J70" s="116">
        <v>1</v>
      </c>
      <c r="K70" s="117">
        <f t="shared" ref="K70:K81" si="28">J70*$K$66/100</f>
        <v>0.3</v>
      </c>
      <c r="L70" s="118">
        <f>K70*100</f>
        <v>30</v>
      </c>
      <c r="M70" s="117">
        <f>J70*$F$2</f>
        <v>0.04</v>
      </c>
      <c r="N70" s="119">
        <f>SUM($M$70:M70)*100/$A70</f>
        <v>4</v>
      </c>
    </row>
    <row r="71" spans="1:14" x14ac:dyDescent="0.2">
      <c r="A71" s="115">
        <v>2</v>
      </c>
      <c r="B71" s="116">
        <f>B70-(B70*$C$66/100)</f>
        <v>0.75</v>
      </c>
      <c r="C71" s="117">
        <f t="shared" ref="C71:C81" si="29">B71*$C$66/100</f>
        <v>0.1875</v>
      </c>
      <c r="D71" s="118">
        <f>SUM($C$70:C71)*100/$A71</f>
        <v>21.875</v>
      </c>
      <c r="E71" s="117">
        <f t="shared" ref="E71:E81" si="30">B71*$F$2</f>
        <v>0.03</v>
      </c>
      <c r="F71" s="119">
        <f>SUM($E$70:E71)*100/$A71</f>
        <v>3.5000000000000004</v>
      </c>
      <c r="I71" s="115">
        <v>2</v>
      </c>
      <c r="J71" s="116">
        <f t="shared" ref="J71:J81" si="31">J70-(J70*$K$66/100)</f>
        <v>0.7</v>
      </c>
      <c r="K71" s="117">
        <f t="shared" si="28"/>
        <v>0.21</v>
      </c>
      <c r="L71" s="118">
        <f>SUM($K$70:K71)*100/$A71</f>
        <v>25.5</v>
      </c>
      <c r="M71" s="117">
        <f t="shared" ref="M71:M81" si="32">J71*$F$2</f>
        <v>2.7999999999999997E-2</v>
      </c>
      <c r="N71" s="119">
        <f>SUM($M$70:M71)*100/$A71</f>
        <v>3.4000000000000004</v>
      </c>
    </row>
    <row r="72" spans="1:14" x14ac:dyDescent="0.2">
      <c r="A72" s="115">
        <v>3</v>
      </c>
      <c r="B72" s="116">
        <f t="shared" ref="B72:B81" si="33">B71-(B71*$C$66/100)</f>
        <v>0.5625</v>
      </c>
      <c r="C72" s="117">
        <f t="shared" si="29"/>
        <v>0.140625</v>
      </c>
      <c r="D72" s="118">
        <f>SUM($C$70:C72)*100/$A72</f>
        <v>19.270833333333332</v>
      </c>
      <c r="E72" s="117">
        <f t="shared" si="30"/>
        <v>2.2499999999999999E-2</v>
      </c>
      <c r="F72" s="119">
        <f>SUM($E$70:E72)*100/$A72</f>
        <v>3.0833333333333335</v>
      </c>
      <c r="I72" s="115">
        <v>3</v>
      </c>
      <c r="J72" s="116">
        <f t="shared" si="31"/>
        <v>0.49</v>
      </c>
      <c r="K72" s="117">
        <f t="shared" si="28"/>
        <v>0.14699999999999999</v>
      </c>
      <c r="L72" s="118">
        <f>SUM($K$70:K72)*100/$A72</f>
        <v>21.900000000000002</v>
      </c>
      <c r="M72" s="117">
        <f t="shared" si="32"/>
        <v>1.9599999999999999E-2</v>
      </c>
      <c r="N72" s="119">
        <f>SUM($M$70:M72)*100/$A72</f>
        <v>2.9200000000000004</v>
      </c>
    </row>
    <row r="73" spans="1:14" x14ac:dyDescent="0.2">
      <c r="A73" s="115">
        <v>4</v>
      </c>
      <c r="B73" s="116">
        <f t="shared" si="33"/>
        <v>0.421875</v>
      </c>
      <c r="C73" s="117">
        <f t="shared" si="29"/>
        <v>0.10546875</v>
      </c>
      <c r="D73" s="118">
        <f>SUM($C$70:C73)*100/$A73</f>
        <v>17.08984375</v>
      </c>
      <c r="E73" s="117">
        <f t="shared" si="30"/>
        <v>1.6875000000000001E-2</v>
      </c>
      <c r="F73" s="119">
        <f>SUM($E$70:E73)*100/$A73</f>
        <v>2.734375</v>
      </c>
      <c r="I73" s="115">
        <v>4</v>
      </c>
      <c r="J73" s="116">
        <f t="shared" si="31"/>
        <v>0.34299999999999997</v>
      </c>
      <c r="K73" s="117">
        <f t="shared" si="28"/>
        <v>0.10289999999999999</v>
      </c>
      <c r="L73" s="118">
        <f>SUM($K$70:K73)*100/$A73</f>
        <v>18.997500000000002</v>
      </c>
      <c r="M73" s="117">
        <f t="shared" si="32"/>
        <v>1.372E-2</v>
      </c>
      <c r="N73" s="119">
        <f>SUM($M$70:M73)*100/$A73</f>
        <v>2.5330000000000004</v>
      </c>
    </row>
    <row r="74" spans="1:14" x14ac:dyDescent="0.2">
      <c r="A74" s="151">
        <v>5</v>
      </c>
      <c r="B74" s="116">
        <f t="shared" si="33"/>
        <v>0.31640625</v>
      </c>
      <c r="C74" s="117">
        <f t="shared" si="29"/>
        <v>7.91015625E-2</v>
      </c>
      <c r="D74" s="152">
        <f>SUM($C$70:C74)*100/$A74</f>
        <v>15.25390625</v>
      </c>
      <c r="E74" s="117">
        <f t="shared" si="30"/>
        <v>1.2656250000000001E-2</v>
      </c>
      <c r="F74" s="153">
        <f>SUM($E$70:E74)*100/$A74</f>
        <v>2.4406249999999998</v>
      </c>
      <c r="I74" s="115">
        <v>5</v>
      </c>
      <c r="J74" s="116">
        <f t="shared" si="31"/>
        <v>0.24009999999999998</v>
      </c>
      <c r="K74" s="117">
        <f t="shared" si="28"/>
        <v>7.2029999999999997E-2</v>
      </c>
      <c r="L74" s="118">
        <f>SUM($K$70:K74)*100/$A74</f>
        <v>16.638600000000004</v>
      </c>
      <c r="M74" s="117">
        <f t="shared" si="32"/>
        <v>9.6039999999999997E-3</v>
      </c>
      <c r="N74" s="119">
        <f>SUM($M$70:M74)*100/$A74</f>
        <v>2.2184800000000005</v>
      </c>
    </row>
    <row r="75" spans="1:14" x14ac:dyDescent="0.2">
      <c r="A75" s="115">
        <v>6</v>
      </c>
      <c r="B75" s="116">
        <f t="shared" si="33"/>
        <v>0.2373046875</v>
      </c>
      <c r="C75" s="117">
        <f t="shared" si="29"/>
        <v>5.9326171875E-2</v>
      </c>
      <c r="D75" s="118">
        <f>SUM($C$70:C75)*100/$A75</f>
        <v>13.700358072916666</v>
      </c>
      <c r="E75" s="117">
        <f t="shared" si="30"/>
        <v>9.4921875000000006E-3</v>
      </c>
      <c r="F75" s="119">
        <f>SUM($E$70:E75)*100/$A75</f>
        <v>2.1920572916666665</v>
      </c>
      <c r="I75" s="115">
        <v>6</v>
      </c>
      <c r="J75" s="116">
        <f t="shared" si="31"/>
        <v>0.16807</v>
      </c>
      <c r="K75" s="117">
        <f t="shared" si="28"/>
        <v>5.0420999999999994E-2</v>
      </c>
      <c r="L75" s="118">
        <f>SUM($K$70:K75)*100/$A75</f>
        <v>14.705850000000003</v>
      </c>
      <c r="M75" s="117">
        <f t="shared" si="32"/>
        <v>6.7228000000000001E-3</v>
      </c>
      <c r="N75" s="119">
        <f>SUM($M$70:M75)*100/$A75</f>
        <v>1.96078</v>
      </c>
    </row>
    <row r="76" spans="1:14" x14ac:dyDescent="0.2">
      <c r="A76" s="115">
        <v>7</v>
      </c>
      <c r="B76" s="116">
        <f t="shared" si="33"/>
        <v>0.177978515625</v>
      </c>
      <c r="C76" s="117">
        <f t="shared" si="29"/>
        <v>4.449462890625E-2</v>
      </c>
      <c r="D76" s="118">
        <f>SUM($C$70:C76)*100/$A76</f>
        <v>12.378801618303571</v>
      </c>
      <c r="E76" s="117">
        <f t="shared" si="30"/>
        <v>7.119140625E-3</v>
      </c>
      <c r="F76" s="119">
        <f>SUM($E$70:E76)*100/$A76</f>
        <v>1.9806082589285714</v>
      </c>
      <c r="I76" s="115">
        <v>7</v>
      </c>
      <c r="J76" s="116">
        <f t="shared" si="31"/>
        <v>0.117649</v>
      </c>
      <c r="K76" s="117">
        <f t="shared" si="28"/>
        <v>3.5294699999999998E-2</v>
      </c>
      <c r="L76" s="118">
        <f>SUM($K$70:K76)*100/$A76</f>
        <v>13.109224285714287</v>
      </c>
      <c r="M76" s="117">
        <f t="shared" si="32"/>
        <v>4.7059600000000004E-3</v>
      </c>
      <c r="N76" s="119">
        <f>SUM($M$70:M76)*100/$A76</f>
        <v>1.7478965714285715</v>
      </c>
    </row>
    <row r="77" spans="1:14" x14ac:dyDescent="0.2">
      <c r="A77" s="115">
        <v>8</v>
      </c>
      <c r="B77" s="116">
        <f t="shared" si="33"/>
        <v>0.13348388671875</v>
      </c>
      <c r="C77" s="117">
        <f t="shared" si="29"/>
        <v>3.33709716796875E-2</v>
      </c>
      <c r="D77" s="118">
        <f>SUM($C$70:C77)*100/$A77</f>
        <v>11.248588562011719</v>
      </c>
      <c r="E77" s="117">
        <f t="shared" si="30"/>
        <v>5.3393554687500002E-3</v>
      </c>
      <c r="F77" s="119">
        <f>SUM($E$70:E77)*100/$A77</f>
        <v>1.799774169921875</v>
      </c>
      <c r="I77" s="115">
        <v>8</v>
      </c>
      <c r="J77" s="116">
        <f t="shared" si="31"/>
        <v>8.2354300000000005E-2</v>
      </c>
      <c r="K77" s="117">
        <f t="shared" si="28"/>
        <v>2.4706290000000002E-2</v>
      </c>
      <c r="L77" s="118">
        <f>SUM($K$70:K77)*100/$A77</f>
        <v>11.779399875000001</v>
      </c>
      <c r="M77" s="117">
        <f t="shared" si="32"/>
        <v>3.2941720000000002E-3</v>
      </c>
      <c r="N77" s="119">
        <f>SUM($M$70:M77)*100/$A77</f>
        <v>1.5705866500000003</v>
      </c>
    </row>
    <row r="78" spans="1:14" x14ac:dyDescent="0.2">
      <c r="A78" s="115">
        <v>9</v>
      </c>
      <c r="B78" s="116">
        <f t="shared" si="33"/>
        <v>0.1001129150390625</v>
      </c>
      <c r="C78" s="117">
        <f t="shared" si="29"/>
        <v>2.5028228759765625E-2</v>
      </c>
      <c r="D78" s="118">
        <f>SUM($C$70:C78)*100/$A78</f>
        <v>10.276836819118923</v>
      </c>
      <c r="E78" s="117">
        <f t="shared" si="30"/>
        <v>4.0045166015625E-3</v>
      </c>
      <c r="F78" s="119">
        <f>SUM($E$70:E78)*100/$A78</f>
        <v>1.6442938910590277</v>
      </c>
      <c r="I78" s="115">
        <v>9</v>
      </c>
      <c r="J78" s="116">
        <f t="shared" si="31"/>
        <v>5.764801E-2</v>
      </c>
      <c r="K78" s="117">
        <f t="shared" si="28"/>
        <v>1.7294403E-2</v>
      </c>
      <c r="L78" s="118">
        <f>SUM($K$70:K78)*100/$A78</f>
        <v>10.662737700000001</v>
      </c>
      <c r="M78" s="117">
        <f t="shared" si="32"/>
        <v>2.3059204000000001E-3</v>
      </c>
      <c r="N78" s="119">
        <f>SUM($M$70:M78)*100/$A78</f>
        <v>1.4216983600000002</v>
      </c>
    </row>
    <row r="79" spans="1:14" x14ac:dyDescent="0.2">
      <c r="A79" s="115">
        <v>10</v>
      </c>
      <c r="B79" s="116">
        <f t="shared" si="33"/>
        <v>7.5084686279296875E-2</v>
      </c>
      <c r="C79" s="117">
        <f t="shared" si="29"/>
        <v>1.8771171569824219E-2</v>
      </c>
      <c r="D79" s="118">
        <f>SUM($C$70:C79)*100/$A79</f>
        <v>9.4368648529052734</v>
      </c>
      <c r="E79" s="117">
        <f t="shared" si="30"/>
        <v>3.0033874511718752E-3</v>
      </c>
      <c r="F79" s="119">
        <f>SUM($E$70:E79)*100/$A79</f>
        <v>1.5098983764648437</v>
      </c>
      <c r="I79" s="115">
        <v>10</v>
      </c>
      <c r="J79" s="116">
        <f t="shared" si="31"/>
        <v>4.0353607E-2</v>
      </c>
      <c r="K79" s="117">
        <f t="shared" si="28"/>
        <v>1.21060821E-2</v>
      </c>
      <c r="L79" s="118">
        <f>SUM($K$70:K79)*100/$A79</f>
        <v>9.7175247510000009</v>
      </c>
      <c r="M79" s="117">
        <f t="shared" si="32"/>
        <v>1.61414428E-3</v>
      </c>
      <c r="N79" s="119">
        <f>SUM($M$70:M79)*100/$A79</f>
        <v>1.2956699668000002</v>
      </c>
    </row>
    <row r="80" spans="1:14" x14ac:dyDescent="0.2">
      <c r="A80" s="115">
        <v>11</v>
      </c>
      <c r="B80" s="116">
        <f t="shared" si="33"/>
        <v>5.6313514709472656E-2</v>
      </c>
      <c r="C80" s="117">
        <f t="shared" si="29"/>
        <v>1.4078378677368164E-2</v>
      </c>
      <c r="D80" s="118">
        <f>SUM($C$70:C80)*100/$A80</f>
        <v>8.7069533087990507</v>
      </c>
      <c r="E80" s="117">
        <f t="shared" si="30"/>
        <v>2.2525405883789063E-3</v>
      </c>
      <c r="F80" s="119">
        <f>SUM($E$70:E80)*100/$A80</f>
        <v>1.3931125294078479</v>
      </c>
      <c r="I80" s="115">
        <v>11</v>
      </c>
      <c r="J80" s="116">
        <f t="shared" si="31"/>
        <v>2.8247524900000001E-2</v>
      </c>
      <c r="K80" s="117">
        <f t="shared" si="28"/>
        <v>8.4742574700000014E-3</v>
      </c>
      <c r="L80" s="118">
        <f>SUM($K$70:K80)*100/$A80</f>
        <v>8.9111521142727277</v>
      </c>
      <c r="M80" s="117">
        <f t="shared" si="32"/>
        <v>1.129900996E-3</v>
      </c>
      <c r="N80" s="119">
        <f>SUM($M$70:M80)*100/$A80</f>
        <v>1.1881536152363639</v>
      </c>
    </row>
    <row r="81" spans="1:14" ht="13.5" thickBot="1" x14ac:dyDescent="0.25">
      <c r="A81" s="132">
        <v>12</v>
      </c>
      <c r="B81" s="128">
        <f t="shared" si="33"/>
        <v>4.2235136032104492E-2</v>
      </c>
      <c r="C81" s="129">
        <f t="shared" si="29"/>
        <v>1.0558784008026123E-2</v>
      </c>
      <c r="D81" s="149">
        <f>SUM($C$70:C81)*100/$A81</f>
        <v>8.0693637331326808</v>
      </c>
      <c r="E81" s="129">
        <f t="shared" si="30"/>
        <v>1.6894054412841797E-3</v>
      </c>
      <c r="F81" s="150">
        <f>SUM($E$70:E81)*100/$A81</f>
        <v>1.2910981973012288</v>
      </c>
      <c r="I81" s="132">
        <v>12</v>
      </c>
      <c r="J81" s="128">
        <f t="shared" si="31"/>
        <v>1.9773267429999998E-2</v>
      </c>
      <c r="K81" s="129">
        <f t="shared" si="28"/>
        <v>5.9319802289999994E-3</v>
      </c>
      <c r="L81" s="149">
        <f>SUM($K$70:K81)*100/$A81</f>
        <v>8.2179892733250011</v>
      </c>
      <c r="M81" s="129">
        <f t="shared" si="32"/>
        <v>7.909306971999999E-4</v>
      </c>
      <c r="N81" s="150">
        <f>SUM($M$70:M81)*100/$A81</f>
        <v>1.0957319031100001</v>
      </c>
    </row>
    <row r="83" spans="1:14" ht="15.75" thickBot="1" x14ac:dyDescent="0.3">
      <c r="A83" s="368" t="s">
        <v>135</v>
      </c>
      <c r="B83" s="368"/>
      <c r="C83" s="368"/>
      <c r="D83" s="368"/>
    </row>
    <row r="84" spans="1:14" ht="14.45" customHeight="1" thickBot="1" x14ac:dyDescent="0.3">
      <c r="A84" s="369" t="s">
        <v>136</v>
      </c>
      <c r="B84" s="371" t="s">
        <v>137</v>
      </c>
      <c r="C84" s="373" t="s">
        <v>138</v>
      </c>
      <c r="D84" s="374"/>
      <c r="E84" s="154" t="s">
        <v>139</v>
      </c>
      <c r="F84" s="155">
        <v>0.7</v>
      </c>
      <c r="G84" s="97" t="s">
        <v>140</v>
      </c>
    </row>
    <row r="85" spans="1:14" ht="15.75" thickBot="1" x14ac:dyDescent="0.3">
      <c r="A85" s="370"/>
      <c r="B85" s="372"/>
      <c r="C85" s="156" t="s">
        <v>141</v>
      </c>
      <c r="D85" s="157" t="s">
        <v>142</v>
      </c>
      <c r="E85" s="154" t="s">
        <v>143</v>
      </c>
      <c r="F85" s="155">
        <v>0.3</v>
      </c>
      <c r="G85" s="97" t="s">
        <v>140</v>
      </c>
      <c r="I85" s="99" t="s">
        <v>118</v>
      </c>
      <c r="J85" s="100"/>
      <c r="K85" s="101">
        <v>7</v>
      </c>
      <c r="L85" s="102"/>
      <c r="M85" s="103" t="s">
        <v>119</v>
      </c>
      <c r="N85" s="107">
        <f>F2</f>
        <v>0.04</v>
      </c>
    </row>
    <row r="86" spans="1:14" ht="15" x14ac:dyDescent="0.25">
      <c r="A86" s="364" t="s">
        <v>144</v>
      </c>
      <c r="B86" s="158">
        <v>0.25</v>
      </c>
      <c r="C86" s="159">
        <f>(D74+F74+F84+F85)/100</f>
        <v>0.18694531250000002</v>
      </c>
      <c r="D86" s="160">
        <f>(D74+F74+F85)/100</f>
        <v>0.17994531250000001</v>
      </c>
      <c r="E86" s="154" t="s">
        <v>145</v>
      </c>
      <c r="F86" s="161" t="s">
        <v>146</v>
      </c>
      <c r="I86" s="108"/>
      <c r="J86" s="109"/>
      <c r="K86" s="109"/>
      <c r="L86" s="109"/>
      <c r="M86" s="109"/>
      <c r="N86" s="110"/>
    </row>
    <row r="87" spans="1:14" ht="15.75" thickBot="1" x14ac:dyDescent="0.3">
      <c r="A87" s="365"/>
      <c r="B87" s="162">
        <v>0.2</v>
      </c>
      <c r="C87" s="163">
        <f>(D54+F54+F84+F85)/100</f>
        <v>0.1713568</v>
      </c>
      <c r="D87" s="164">
        <f>(D54+F54+F85)/100</f>
        <v>0.16435680000000003</v>
      </c>
      <c r="I87" s="111" t="s">
        <v>121</v>
      </c>
      <c r="J87" s="112" t="s">
        <v>122</v>
      </c>
      <c r="K87" s="112" t="s">
        <v>123</v>
      </c>
      <c r="L87" s="112" t="s">
        <v>124</v>
      </c>
      <c r="M87" s="112" t="s">
        <v>125</v>
      </c>
      <c r="N87" s="113" t="s">
        <v>126</v>
      </c>
    </row>
    <row r="88" spans="1:14" ht="15" x14ac:dyDescent="0.25">
      <c r="A88" s="364" t="s">
        <v>147</v>
      </c>
      <c r="B88" s="158">
        <v>0.2</v>
      </c>
      <c r="C88" s="159">
        <f>(D56+F56+F84+F85)/100</f>
        <v>0.1454773942857143</v>
      </c>
      <c r="D88" s="160">
        <f>(D56+F56+F85)/100</f>
        <v>0.13847739428571432</v>
      </c>
      <c r="I88" s="111" t="s">
        <v>128</v>
      </c>
      <c r="J88" s="112" t="s">
        <v>129</v>
      </c>
      <c r="K88" s="112" t="s">
        <v>130</v>
      </c>
      <c r="L88" s="112" t="s">
        <v>131</v>
      </c>
      <c r="M88" s="112" t="s">
        <v>130</v>
      </c>
      <c r="N88" s="113" t="s">
        <v>131</v>
      </c>
    </row>
    <row r="89" spans="1:14" ht="15.75" thickBot="1" x14ac:dyDescent="0.3">
      <c r="A89" s="365"/>
      <c r="B89" s="162">
        <v>0.15</v>
      </c>
      <c r="C89" s="163">
        <f>(D36+F36+F84+F85)/100</f>
        <v>0.13294319354910711</v>
      </c>
      <c r="D89" s="164">
        <f>(D36+F36+F85)/100</f>
        <v>0.12594319354910713</v>
      </c>
      <c r="I89" s="115">
        <v>1</v>
      </c>
      <c r="J89" s="116">
        <v>1</v>
      </c>
      <c r="K89" s="117">
        <f t="shared" ref="K89:K103" si="34">J89*$K$85/100</f>
        <v>7.0000000000000007E-2</v>
      </c>
      <c r="L89" s="118">
        <f>K89*100</f>
        <v>7.0000000000000009</v>
      </c>
      <c r="M89" s="117">
        <f>J89*$N$2</f>
        <v>0.04</v>
      </c>
      <c r="N89" s="119">
        <f>SUM($M$89:M89)*100/$I89</f>
        <v>4</v>
      </c>
    </row>
    <row r="90" spans="1:14" ht="15" x14ac:dyDescent="0.25">
      <c r="A90" s="364" t="s">
        <v>148</v>
      </c>
      <c r="B90" s="158">
        <v>0.15</v>
      </c>
      <c r="C90" s="159">
        <f>(D37+F37+F84+F85)/100</f>
        <v>0.12518900020214843</v>
      </c>
      <c r="D90" s="160">
        <f>(D37+F37+F85)/100</f>
        <v>0.11818900020214844</v>
      </c>
      <c r="I90" s="115">
        <v>2</v>
      </c>
      <c r="J90" s="116">
        <f>J89-(J89*$K$2/100)</f>
        <v>0.91</v>
      </c>
      <c r="K90" s="117">
        <f t="shared" si="34"/>
        <v>6.3700000000000007E-2</v>
      </c>
      <c r="L90" s="118">
        <f>SUM($K$89:K90)*100/I90</f>
        <v>6.6850000000000005</v>
      </c>
      <c r="M90" s="117">
        <f t="shared" ref="M90:M103" si="35">J90*$N$2</f>
        <v>3.6400000000000002E-2</v>
      </c>
      <c r="N90" s="119">
        <f>SUM($M$89:M90)*100/$I90</f>
        <v>3.82</v>
      </c>
    </row>
    <row r="91" spans="1:14" ht="15.75" thickBot="1" x14ac:dyDescent="0.3">
      <c r="A91" s="365"/>
      <c r="B91" s="162">
        <v>0.12</v>
      </c>
      <c r="C91" s="165">
        <f>(L57+N57+F84+F85)/100</f>
        <v>0.11672757919907842</v>
      </c>
      <c r="D91" s="164"/>
      <c r="I91" s="115">
        <v>3</v>
      </c>
      <c r="J91" s="116">
        <f t="shared" ref="J91:J103" si="36">J90-(J90*$K$2/100)</f>
        <v>0.82810000000000006</v>
      </c>
      <c r="K91" s="117">
        <f t="shared" si="34"/>
        <v>5.7967000000000005E-2</v>
      </c>
      <c r="L91" s="118">
        <f>SUM($K$89:K91)*100/$I91</f>
        <v>6.3889000000000005</v>
      </c>
      <c r="M91" s="117">
        <f t="shared" si="35"/>
        <v>3.3124000000000001E-2</v>
      </c>
      <c r="N91" s="119">
        <f>SUM($M$89:M91)*100/$I91</f>
        <v>3.6507999999999998</v>
      </c>
    </row>
    <row r="92" spans="1:14" ht="15" x14ac:dyDescent="0.25">
      <c r="A92" s="364" t="s">
        <v>149</v>
      </c>
      <c r="B92" s="158">
        <v>0.15</v>
      </c>
      <c r="C92" s="159">
        <f>(D39+F39+F84+F85)/100</f>
        <v>0.11172924211684179</v>
      </c>
      <c r="D92" s="160">
        <f>(D39+F39+F85)/100</f>
        <v>0.1047292421168418</v>
      </c>
      <c r="I92" s="115">
        <v>4</v>
      </c>
      <c r="J92" s="116">
        <f t="shared" si="36"/>
        <v>0.75357099999999999</v>
      </c>
      <c r="K92" s="117">
        <f t="shared" si="34"/>
        <v>5.274997E-2</v>
      </c>
      <c r="L92" s="118">
        <f>SUM($K$89:K92)*100/$I92</f>
        <v>6.1104242500000012</v>
      </c>
      <c r="M92" s="117">
        <f t="shared" si="35"/>
        <v>3.0142840000000001E-2</v>
      </c>
      <c r="N92" s="119">
        <f>SUM($M$89:M92)*100/$I92</f>
        <v>3.4916709999999997</v>
      </c>
    </row>
    <row r="93" spans="1:14" ht="15" x14ac:dyDescent="0.25">
      <c r="A93" s="366"/>
      <c r="B93" s="166">
        <v>0.12</v>
      </c>
      <c r="C93" s="167">
        <f>(L59+N59+F84+F85)/100</f>
        <v>0.10619986986541306</v>
      </c>
      <c r="D93" s="168">
        <f>(L59+N59+F85)/100</f>
        <v>9.9199869865413071E-2</v>
      </c>
      <c r="I93" s="115">
        <v>5</v>
      </c>
      <c r="J93" s="116">
        <f t="shared" si="36"/>
        <v>0.68574961000000001</v>
      </c>
      <c r="K93" s="117">
        <f t="shared" si="34"/>
        <v>4.80024727E-2</v>
      </c>
      <c r="L93" s="118">
        <f>SUM($K$89:K93)*100/$I93</f>
        <v>5.8483888540000013</v>
      </c>
      <c r="M93" s="117">
        <f t="shared" si="35"/>
        <v>2.7429984399999999E-2</v>
      </c>
      <c r="N93" s="119">
        <f>SUM($M$89:M93)*100/$I93</f>
        <v>3.3419364879999995</v>
      </c>
    </row>
    <row r="94" spans="1:14" ht="15" x14ac:dyDescent="0.25">
      <c r="A94" s="366"/>
      <c r="B94" s="166">
        <v>0.11</v>
      </c>
      <c r="C94" s="167">
        <f>(L39+N39+F84+F85)/100</f>
        <v>0.10384310918640977</v>
      </c>
      <c r="D94" s="168"/>
      <c r="I94" s="115">
        <v>6</v>
      </c>
      <c r="J94" s="116">
        <f t="shared" si="36"/>
        <v>0.62403214510000005</v>
      </c>
      <c r="K94" s="117">
        <f t="shared" si="34"/>
        <v>4.3682250157000002E-2</v>
      </c>
      <c r="L94" s="118">
        <f>SUM($K$89:K94)*100/$I94</f>
        <v>5.6016948809500002</v>
      </c>
      <c r="M94" s="117">
        <f t="shared" si="35"/>
        <v>2.4961285804000002E-2</v>
      </c>
      <c r="N94" s="119">
        <f>SUM($M$89:M94)*100/$I94</f>
        <v>3.2009685033999999</v>
      </c>
    </row>
    <row r="95" spans="1:14" ht="15.75" thickBot="1" x14ac:dyDescent="0.3">
      <c r="A95" s="365"/>
      <c r="B95" s="162">
        <v>0.1</v>
      </c>
      <c r="C95" s="163">
        <f>(D15+F15+F84+F85)/100</f>
        <v>0.101185018386</v>
      </c>
      <c r="D95" s="164">
        <f>(D15+F15+F85)/100</f>
        <v>9.4185018386000005E-2</v>
      </c>
      <c r="I95" s="115">
        <v>7</v>
      </c>
      <c r="J95" s="116">
        <f t="shared" si="36"/>
        <v>0.56786925204100003</v>
      </c>
      <c r="K95" s="117">
        <f t="shared" si="34"/>
        <v>3.9750847642869999E-2</v>
      </c>
      <c r="L95" s="118">
        <f>SUM($K$89:K95)*100/$I95</f>
        <v>5.3693220071410011</v>
      </c>
      <c r="M95" s="117">
        <f t="shared" si="35"/>
        <v>2.2714770081640002E-2</v>
      </c>
      <c r="N95" s="119">
        <f>SUM($M$89:M95)*100/$I95</f>
        <v>3.068184004080571</v>
      </c>
    </row>
    <row r="96" spans="1:14" ht="15.75" thickBot="1" x14ac:dyDescent="0.3">
      <c r="A96" s="169" t="s">
        <v>150</v>
      </c>
      <c r="B96" s="170">
        <v>0.1</v>
      </c>
      <c r="C96" s="171">
        <f>(D17+F17+F84+F85)/100</f>
        <v>9.3716554077216671E-2</v>
      </c>
      <c r="D96" s="172">
        <f>(D17+F17+F85)/100</f>
        <v>8.6716554077216679E-2</v>
      </c>
      <c r="I96" s="115">
        <v>8</v>
      </c>
      <c r="J96" s="116">
        <f t="shared" si="36"/>
        <v>0.51676101935731</v>
      </c>
      <c r="K96" s="117">
        <f t="shared" si="34"/>
        <v>3.61732713550117E-2</v>
      </c>
      <c r="L96" s="118">
        <f>SUM($K$89:K96)*100/$I96</f>
        <v>5.1503226481860214</v>
      </c>
      <c r="M96" s="117">
        <f t="shared" si="35"/>
        <v>2.0670440774292399E-2</v>
      </c>
      <c r="N96" s="119">
        <f>SUM($M$89:M96)*100/$I96</f>
        <v>2.9430415132491548</v>
      </c>
    </row>
    <row r="97" spans="1:14" ht="15.75" thickBot="1" x14ac:dyDescent="0.3">
      <c r="A97" s="169" t="s">
        <v>151</v>
      </c>
      <c r="B97" s="170">
        <v>0.09</v>
      </c>
      <c r="C97" s="171">
        <f>(L19+N19+F84+F85)/100</f>
        <v>8.5622655836081918E-2</v>
      </c>
      <c r="D97" s="172"/>
      <c r="I97" s="115">
        <v>9</v>
      </c>
      <c r="J97" s="116">
        <f t="shared" si="36"/>
        <v>0.47025252761515213</v>
      </c>
      <c r="K97" s="117">
        <f t="shared" si="34"/>
        <v>3.2917676933060649E-2</v>
      </c>
      <c r="L97" s="118">
        <f>SUM($K$89:K97)*100/$I97</f>
        <v>4.9438165420882481</v>
      </c>
      <c r="M97" s="117">
        <f t="shared" si="35"/>
        <v>1.8810101104606087E-2</v>
      </c>
      <c r="N97" s="119">
        <f>SUM($M$89:M97)*100/$I97</f>
        <v>2.8250380240504271</v>
      </c>
    </row>
    <row r="98" spans="1:14" ht="15.75" thickBot="1" x14ac:dyDescent="0.3">
      <c r="A98" s="169" t="s">
        <v>152</v>
      </c>
      <c r="B98" s="170">
        <v>0.1</v>
      </c>
      <c r="C98" s="171">
        <f>(D20+F20+F84+F85)/100</f>
        <v>8.4116827671166086E-2</v>
      </c>
      <c r="D98" s="172">
        <f>(D20+F20+F85)/100</f>
        <v>7.7116827671166094E-2</v>
      </c>
      <c r="E98" s="173"/>
      <c r="I98" s="115">
        <v>10</v>
      </c>
      <c r="J98" s="116">
        <f t="shared" si="36"/>
        <v>0.42792980012978843</v>
      </c>
      <c r="K98" s="117">
        <f t="shared" si="34"/>
        <v>2.995508600908519E-2</v>
      </c>
      <c r="L98" s="118">
        <f>SUM($K$89:K98)*100/$I98</f>
        <v>4.7489857479702753</v>
      </c>
      <c r="M98" s="117">
        <f t="shared" si="35"/>
        <v>1.7117192005191538E-2</v>
      </c>
      <c r="N98" s="119">
        <f>SUM($M$89:M98)*100/$I98</f>
        <v>2.7137061416972998</v>
      </c>
    </row>
    <row r="99" spans="1:14" x14ac:dyDescent="0.2">
      <c r="B99" s="174"/>
      <c r="I99" s="115">
        <v>11</v>
      </c>
      <c r="J99" s="116">
        <f t="shared" si="36"/>
        <v>0.3894161181181075</v>
      </c>
      <c r="K99" s="117">
        <f t="shared" si="34"/>
        <v>2.7259128268267527E-2</v>
      </c>
      <c r="L99" s="118">
        <f>SUM($K$89:K99)*100/$I99</f>
        <v>4.5650700278663185</v>
      </c>
      <c r="M99" s="117">
        <f t="shared" si="35"/>
        <v>1.55766447247243E-2</v>
      </c>
      <c r="N99" s="119">
        <f>SUM($M$89:M99)*100/$I99</f>
        <v>2.6086114444950388</v>
      </c>
    </row>
    <row r="100" spans="1:14" x14ac:dyDescent="0.2">
      <c r="A100" s="367" t="s">
        <v>153</v>
      </c>
      <c r="B100" s="367"/>
      <c r="C100" s="367"/>
      <c r="D100" s="367"/>
      <c r="F100" s="175" t="s">
        <v>154</v>
      </c>
      <c r="I100" s="115">
        <v>12</v>
      </c>
      <c r="J100" s="116">
        <f t="shared" si="36"/>
        <v>0.35436866748747781</v>
      </c>
      <c r="K100" s="117">
        <f t="shared" si="34"/>
        <v>2.4805806724123448E-2</v>
      </c>
      <c r="L100" s="118">
        <f>SUM($K$89:K100)*100/$I100</f>
        <v>4.3913625815784876</v>
      </c>
      <c r="M100" s="117">
        <f t="shared" si="35"/>
        <v>1.4174746699499113E-2</v>
      </c>
      <c r="N100" s="119">
        <f>SUM($M$89:M100)*100/$I100</f>
        <v>2.5093500466162784</v>
      </c>
    </row>
    <row r="101" spans="1:14" x14ac:dyDescent="0.2">
      <c r="A101" s="367"/>
      <c r="B101" s="367"/>
      <c r="C101" s="367"/>
      <c r="D101" s="367"/>
      <c r="F101" s="175" t="s">
        <v>155</v>
      </c>
      <c r="I101" s="115">
        <v>13</v>
      </c>
      <c r="J101" s="116">
        <f t="shared" si="36"/>
        <v>0.32247548741360482</v>
      </c>
      <c r="K101" s="117">
        <f t="shared" si="34"/>
        <v>2.2573284118952337E-2</v>
      </c>
      <c r="L101" s="118">
        <f>SUM($K$89:K101)*100/$I101</f>
        <v>4.2272061069874676</v>
      </c>
      <c r="M101" s="117">
        <f t="shared" si="35"/>
        <v>1.2899019496544192E-2</v>
      </c>
      <c r="N101" s="119">
        <f>SUM($M$89:M101)*100/$I101</f>
        <v>2.4155463468499816</v>
      </c>
    </row>
    <row r="102" spans="1:14" ht="15" x14ac:dyDescent="0.25">
      <c r="A102" s="367"/>
      <c r="B102" s="367"/>
      <c r="C102" s="367"/>
      <c r="D102" s="367"/>
      <c r="I102" s="176">
        <v>14</v>
      </c>
      <c r="J102" s="116">
        <f t="shared" si="36"/>
        <v>0.29345269354638037</v>
      </c>
      <c r="K102" s="117">
        <f t="shared" si="34"/>
        <v>2.0541688548246624E-2</v>
      </c>
      <c r="L102" s="177">
        <f>SUM($K$89:K102)*100/$I102</f>
        <v>4.0719891604044109</v>
      </c>
      <c r="M102" s="117">
        <f t="shared" si="35"/>
        <v>1.1738107741855216E-2</v>
      </c>
      <c r="N102" s="178">
        <f>SUM($M$89:M102)*100/$I102</f>
        <v>2.3268509488025204</v>
      </c>
    </row>
    <row r="103" spans="1:14" ht="13.5" thickBot="1" x14ac:dyDescent="0.25">
      <c r="A103" s="367"/>
      <c r="B103" s="367"/>
      <c r="C103" s="367"/>
      <c r="D103" s="367"/>
      <c r="I103" s="179">
        <v>15</v>
      </c>
      <c r="J103" s="180">
        <f t="shared" si="36"/>
        <v>0.26704195112720613</v>
      </c>
      <c r="K103" s="181">
        <f t="shared" si="34"/>
        <v>1.8692936578904428E-2</v>
      </c>
      <c r="L103" s="152">
        <f>SUM($K$89:K103)*100/$I103</f>
        <v>3.9251427935701466</v>
      </c>
      <c r="M103" s="181">
        <f t="shared" si="35"/>
        <v>1.0681678045088246E-2</v>
      </c>
      <c r="N103" s="153">
        <f>SUM($M$89:M103)*100/$I103</f>
        <v>2.2429387391829407</v>
      </c>
    </row>
    <row r="104" spans="1:14" x14ac:dyDescent="0.2">
      <c r="B104" s="174"/>
    </row>
    <row r="105" spans="1:14" x14ac:dyDescent="0.2">
      <c r="B105" s="174"/>
    </row>
  </sheetData>
  <sheetProtection algorithmName="SHA-512" hashValue="BJG7TFwTf+b7lYloJDuDZkwLEcrcP5WjdgNLkKonDkrvmXKua1V6KhrLVyRL8RZ3HBDiROGHsQfKsAOIH246rg==" saltValue="PwmDn/UfXNDjwxFEEdUNlg==" spinCount="100000" sheet="1" objects="1" scenarios="1"/>
  <mergeCells count="9">
    <mergeCell ref="A90:A91"/>
    <mergeCell ref="A92:A95"/>
    <mergeCell ref="A100:D103"/>
    <mergeCell ref="A83:D83"/>
    <mergeCell ref="A84:A85"/>
    <mergeCell ref="B84:B85"/>
    <mergeCell ref="C84:D84"/>
    <mergeCell ref="A86:A87"/>
    <mergeCell ref="A88:A89"/>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8EFF-DC4D-4CEB-8AE0-F5808DA3CAB0}">
  <sheetPr>
    <pageSetUpPr fitToPage="1"/>
  </sheetPr>
  <dimension ref="A1:U69"/>
  <sheetViews>
    <sheetView view="pageBreakPreview" topLeftCell="A3" zoomScale="130" zoomScaleNormal="120" zoomScaleSheetLayoutView="130" workbookViewId="0">
      <selection activeCell="G63" sqref="G63:H65"/>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203"/>
      <c r="B1" s="203"/>
      <c r="C1" s="203"/>
      <c r="D1" s="203"/>
      <c r="E1" s="203"/>
      <c r="F1" s="203"/>
      <c r="G1" s="203"/>
      <c r="H1" s="203"/>
      <c r="I1" s="203"/>
      <c r="J1" s="203"/>
      <c r="K1" s="203"/>
      <c r="L1" s="1"/>
    </row>
    <row r="2" spans="1:15" ht="24" customHeight="1" thickBot="1" x14ac:dyDescent="0.4">
      <c r="A2" s="1"/>
      <c r="B2" s="204"/>
      <c r="C2" s="204"/>
      <c r="D2" s="387" t="s">
        <v>194</v>
      </c>
      <c r="E2" s="387"/>
      <c r="F2" s="387"/>
      <c r="G2" s="387"/>
      <c r="H2" s="387"/>
      <c r="I2" s="204"/>
      <c r="J2" s="204"/>
      <c r="K2" s="204"/>
      <c r="L2" s="205"/>
      <c r="N2" s="206"/>
      <c r="O2" s="207"/>
    </row>
    <row r="3" spans="1:15" ht="24.6" customHeight="1" x14ac:dyDescent="0.25">
      <c r="A3" s="1"/>
      <c r="B3" s="1"/>
      <c r="C3" s="1"/>
      <c r="D3" s="388" t="s">
        <v>195</v>
      </c>
      <c r="E3" s="388"/>
      <c r="F3" s="388"/>
      <c r="G3" s="388"/>
      <c r="H3" s="388"/>
      <c r="I3" s="1"/>
      <c r="J3" s="1"/>
      <c r="K3" s="1"/>
      <c r="L3" s="208"/>
    </row>
    <row r="4" spans="1:15" ht="14.45" hidden="1" customHeight="1" x14ac:dyDescent="0.35">
      <c r="A4" s="1"/>
      <c r="B4" s="1"/>
      <c r="C4" s="1"/>
      <c r="D4" s="209"/>
      <c r="E4" s="209"/>
      <c r="F4" s="209"/>
      <c r="G4" s="1"/>
      <c r="H4" s="1"/>
      <c r="I4" s="1"/>
      <c r="J4" s="1"/>
      <c r="K4" s="1"/>
      <c r="L4" s="1"/>
    </row>
    <row r="5" spans="1:15" ht="21" customHeight="1" x14ac:dyDescent="0.25">
      <c r="A5" s="1"/>
      <c r="B5" s="1"/>
      <c r="C5" s="1"/>
      <c r="D5" s="1"/>
      <c r="E5" s="1"/>
      <c r="F5" s="1"/>
      <c r="G5" s="1"/>
      <c r="H5" s="1"/>
      <c r="I5" s="1"/>
      <c r="J5" s="1"/>
      <c r="K5" s="1"/>
      <c r="L5" s="1"/>
    </row>
    <row r="6" spans="1:15" ht="22.5" x14ac:dyDescent="0.45">
      <c r="A6" s="389" t="s">
        <v>196</v>
      </c>
      <c r="B6" s="389"/>
      <c r="C6" s="389"/>
      <c r="D6" s="389"/>
      <c r="E6" s="389"/>
      <c r="F6" s="389"/>
      <c r="G6" s="389"/>
      <c r="H6" s="389"/>
      <c r="I6" s="389"/>
      <c r="J6" s="389"/>
      <c r="K6" s="390">
        <v>2023</v>
      </c>
      <c r="L6" s="390"/>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391" t="s">
        <v>197</v>
      </c>
      <c r="B9" s="391"/>
      <c r="C9" s="391"/>
      <c r="D9" s="391"/>
      <c r="E9" s="391"/>
      <c r="F9" s="391"/>
      <c r="G9" s="391"/>
      <c r="H9" s="391"/>
      <c r="I9" s="391"/>
      <c r="J9" s="391"/>
      <c r="K9" s="391"/>
      <c r="L9" s="391"/>
    </row>
    <row r="10" spans="1:15" ht="1.9" customHeight="1" thickBot="1" x14ac:dyDescent="0.3">
      <c r="A10" s="1"/>
      <c r="B10" s="1"/>
      <c r="C10" s="1"/>
      <c r="D10" s="1"/>
      <c r="E10" s="1"/>
      <c r="F10" s="1"/>
      <c r="G10" s="1"/>
      <c r="H10" s="1"/>
      <c r="I10" s="1"/>
      <c r="J10" s="1"/>
      <c r="K10" s="1"/>
      <c r="L10" s="1"/>
    </row>
    <row r="11" spans="1:15" ht="15" customHeight="1" x14ac:dyDescent="0.25">
      <c r="A11" s="375" t="s">
        <v>198</v>
      </c>
      <c r="B11" s="377" t="s">
        <v>199</v>
      </c>
      <c r="C11" s="379" t="s">
        <v>200</v>
      </c>
      <c r="D11" s="380"/>
      <c r="E11" s="381"/>
      <c r="F11" s="382" t="s">
        <v>201</v>
      </c>
      <c r="G11" s="1"/>
      <c r="H11" s="384" t="s">
        <v>202</v>
      </c>
      <c r="I11" s="385"/>
      <c r="J11" s="386"/>
      <c r="K11" s="1"/>
      <c r="L11" s="1"/>
    </row>
    <row r="12" spans="1:15" ht="15" customHeight="1" thickBot="1" x14ac:dyDescent="0.3">
      <c r="A12" s="376"/>
      <c r="B12" s="378"/>
      <c r="C12" s="210">
        <v>500</v>
      </c>
      <c r="D12" s="211">
        <v>700</v>
      </c>
      <c r="E12" s="212">
        <v>900</v>
      </c>
      <c r="F12" s="383"/>
      <c r="G12" s="1"/>
      <c r="H12" s="213" t="s">
        <v>203</v>
      </c>
      <c r="I12" s="214" t="s">
        <v>204</v>
      </c>
      <c r="J12" s="215" t="s">
        <v>205</v>
      </c>
      <c r="K12" s="1"/>
      <c r="L12" s="1"/>
    </row>
    <row r="13" spans="1:15" ht="18" customHeight="1" x14ac:dyDescent="0.25">
      <c r="A13" s="216">
        <v>60</v>
      </c>
      <c r="B13" s="217">
        <v>39030</v>
      </c>
      <c r="C13" s="218">
        <v>8.6999999999999993</v>
      </c>
      <c r="D13" s="219">
        <v>7.8</v>
      </c>
      <c r="E13" s="220">
        <v>7.1</v>
      </c>
      <c r="F13" s="221">
        <v>2</v>
      </c>
      <c r="G13" s="1"/>
      <c r="H13" s="222">
        <f>A13*0.22*0.2</f>
        <v>2.64</v>
      </c>
      <c r="I13" s="223">
        <f>A13*0.22*0.35</f>
        <v>4.6199999999999992</v>
      </c>
      <c r="J13" s="224">
        <f>A13*0.22*0.65</f>
        <v>8.58</v>
      </c>
      <c r="K13" s="1"/>
      <c r="L13" s="1"/>
    </row>
    <row r="14" spans="1:15" ht="18" customHeight="1" x14ac:dyDescent="0.25">
      <c r="A14" s="225">
        <v>70</v>
      </c>
      <c r="B14" s="226">
        <v>42830</v>
      </c>
      <c r="C14" s="227">
        <v>9.5</v>
      </c>
      <c r="D14" s="228">
        <v>8.5</v>
      </c>
      <c r="E14" s="229">
        <v>7.7</v>
      </c>
      <c r="F14" s="230">
        <v>2.1</v>
      </c>
      <c r="G14" s="1"/>
      <c r="H14" s="231">
        <f>A14*0.22*0.2</f>
        <v>3.08</v>
      </c>
      <c r="I14" s="232">
        <f>A14*0.22*0.35</f>
        <v>5.39</v>
      </c>
      <c r="J14" s="233">
        <f>A14*0.22*0.65</f>
        <v>10.01</v>
      </c>
      <c r="K14" s="1"/>
      <c r="L14" s="1"/>
    </row>
    <row r="15" spans="1:15" ht="18" customHeight="1" x14ac:dyDescent="0.25">
      <c r="A15" s="234">
        <v>80</v>
      </c>
      <c r="B15" s="235">
        <v>49320</v>
      </c>
      <c r="C15" s="227">
        <v>10.7</v>
      </c>
      <c r="D15" s="228">
        <v>9.5</v>
      </c>
      <c r="E15" s="229">
        <v>8.6</v>
      </c>
      <c r="F15" s="236">
        <v>2.2000000000000002</v>
      </c>
      <c r="G15" s="1"/>
      <c r="H15" s="237">
        <f>A15*0.22*0.2</f>
        <v>3.5200000000000005</v>
      </c>
      <c r="I15" s="238">
        <f>A15*0.22*0.35</f>
        <v>6.16</v>
      </c>
      <c r="J15" s="239">
        <f>A15*0.22*0.65</f>
        <v>11.440000000000001</v>
      </c>
      <c r="K15" s="1"/>
      <c r="L15" s="1"/>
    </row>
    <row r="16" spans="1:15" ht="18" customHeight="1" x14ac:dyDescent="0.25">
      <c r="A16" s="225">
        <v>90</v>
      </c>
      <c r="B16" s="226">
        <v>51880</v>
      </c>
      <c r="C16" s="227">
        <v>10</v>
      </c>
      <c r="D16" s="228">
        <v>9.9</v>
      </c>
      <c r="E16" s="229">
        <v>9</v>
      </c>
      <c r="F16" s="230">
        <v>2.2000000000000002</v>
      </c>
      <c r="G16" s="1"/>
      <c r="H16" s="240">
        <f>A16*0.22*0.2</f>
        <v>3.9600000000000004</v>
      </c>
      <c r="I16" s="241">
        <f>A16*0.22*0.35</f>
        <v>6.93</v>
      </c>
      <c r="J16" s="242">
        <f>A16*0.22*0.65</f>
        <v>12.870000000000001</v>
      </c>
      <c r="K16" s="1"/>
      <c r="L16" s="1"/>
    </row>
    <row r="17" spans="1:12" ht="18" customHeight="1" thickBot="1" x14ac:dyDescent="0.3">
      <c r="A17" s="243">
        <v>100</v>
      </c>
      <c r="B17" s="244">
        <v>54940</v>
      </c>
      <c r="C17" s="245">
        <v>11.8</v>
      </c>
      <c r="D17" s="246">
        <v>10.5</v>
      </c>
      <c r="E17" s="247">
        <v>9.5</v>
      </c>
      <c r="F17" s="248">
        <v>2.4</v>
      </c>
      <c r="G17" s="1"/>
      <c r="H17" s="249">
        <f>A17*0.22*0.2</f>
        <v>4.4000000000000004</v>
      </c>
      <c r="I17" s="250">
        <f>A17*0.22*0.35</f>
        <v>7.6999999999999993</v>
      </c>
      <c r="J17" s="251">
        <f>A17*0.22*0.65</f>
        <v>14.3</v>
      </c>
      <c r="K17" s="1"/>
      <c r="L17" s="1"/>
    </row>
    <row r="18" spans="1:12" ht="4.1500000000000004" customHeight="1" x14ac:dyDescent="0.25">
      <c r="A18" s="252"/>
      <c r="B18" s="253"/>
      <c r="C18" s="254"/>
      <c r="D18" s="254"/>
      <c r="E18" s="254"/>
      <c r="F18" s="255"/>
      <c r="G18" s="256"/>
      <c r="H18" s="257"/>
      <c r="I18" s="257"/>
      <c r="J18" s="1"/>
      <c r="K18" s="1"/>
      <c r="L18" s="1"/>
    </row>
    <row r="19" spans="1:12" ht="15.75" x14ac:dyDescent="0.25">
      <c r="A19" s="391" t="s">
        <v>206</v>
      </c>
      <c r="B19" s="391"/>
      <c r="C19" s="391"/>
      <c r="D19" s="391"/>
      <c r="E19" s="391"/>
      <c r="F19" s="391"/>
      <c r="G19" s="391"/>
      <c r="H19" s="391"/>
      <c r="I19" s="391"/>
      <c r="J19" s="391"/>
      <c r="K19" s="391"/>
      <c r="L19" s="391"/>
    </row>
    <row r="20" spans="1:12" ht="3.6" customHeight="1" thickBot="1" x14ac:dyDescent="0.3">
      <c r="A20" s="258"/>
      <c r="B20" s="253"/>
      <c r="C20" s="254"/>
      <c r="D20" s="254"/>
      <c r="E20" s="254"/>
      <c r="F20" s="255"/>
      <c r="G20" s="256"/>
      <c r="H20" s="257"/>
      <c r="I20" s="257"/>
      <c r="J20" s="1"/>
      <c r="K20" s="1"/>
      <c r="L20" s="1"/>
    </row>
    <row r="21" spans="1:12" x14ac:dyDescent="0.25">
      <c r="A21" s="375" t="s">
        <v>198</v>
      </c>
      <c r="B21" s="377" t="s">
        <v>199</v>
      </c>
      <c r="C21" s="379" t="s">
        <v>200</v>
      </c>
      <c r="D21" s="380"/>
      <c r="E21" s="381"/>
      <c r="F21" s="382" t="s">
        <v>201</v>
      </c>
      <c r="G21" s="1"/>
      <c r="H21" s="384" t="s">
        <v>202</v>
      </c>
      <c r="I21" s="385"/>
      <c r="J21" s="386"/>
      <c r="K21" s="1"/>
      <c r="L21" s="1"/>
    </row>
    <row r="22" spans="1:12" ht="15.75" thickBot="1" x14ac:dyDescent="0.3">
      <c r="A22" s="376"/>
      <c r="B22" s="378"/>
      <c r="C22" s="210">
        <v>500</v>
      </c>
      <c r="D22" s="211">
        <v>700</v>
      </c>
      <c r="E22" s="212">
        <v>900</v>
      </c>
      <c r="F22" s="383"/>
      <c r="G22" s="1"/>
      <c r="H22" s="213" t="s">
        <v>203</v>
      </c>
      <c r="I22" s="214" t="s">
        <v>204</v>
      </c>
      <c r="J22" s="215" t="s">
        <v>205</v>
      </c>
      <c r="K22" s="1"/>
      <c r="L22" s="1"/>
    </row>
    <row r="23" spans="1:12" x14ac:dyDescent="0.25">
      <c r="A23" s="259">
        <v>80</v>
      </c>
      <c r="B23" s="260">
        <v>55680</v>
      </c>
      <c r="C23" s="218">
        <v>12.4</v>
      </c>
      <c r="D23" s="219">
        <v>11.1</v>
      </c>
      <c r="E23" s="220">
        <v>10.1</v>
      </c>
      <c r="F23" s="261">
        <v>2.9</v>
      </c>
      <c r="G23" s="1"/>
      <c r="H23" s="262">
        <f>A23*0.22*0.2</f>
        <v>3.5200000000000005</v>
      </c>
      <c r="I23" s="263">
        <f>A23*0.22*0.35</f>
        <v>6.16</v>
      </c>
      <c r="J23" s="264">
        <f>A23*0.22*0.65</f>
        <v>11.440000000000001</v>
      </c>
      <c r="K23" s="1"/>
      <c r="L23" s="1"/>
    </row>
    <row r="24" spans="1:12" x14ac:dyDescent="0.25">
      <c r="A24" s="225">
        <v>90</v>
      </c>
      <c r="B24" s="226">
        <v>59740</v>
      </c>
      <c r="C24" s="227">
        <v>13.4</v>
      </c>
      <c r="D24" s="228">
        <v>12.1</v>
      </c>
      <c r="E24" s="229">
        <v>11</v>
      </c>
      <c r="F24" s="230">
        <v>3.2</v>
      </c>
      <c r="G24" s="1"/>
      <c r="H24" s="231">
        <f>A24*0.22*0.2</f>
        <v>3.9600000000000004</v>
      </c>
      <c r="I24" s="232">
        <f>A24*0.22*0.35</f>
        <v>6.93</v>
      </c>
      <c r="J24" s="233">
        <f>A24*0.22*0.65</f>
        <v>12.870000000000001</v>
      </c>
      <c r="K24" s="1"/>
      <c r="L24" s="1"/>
    </row>
    <row r="25" spans="1:12" ht="15.75" thickBot="1" x14ac:dyDescent="0.3">
      <c r="A25" s="265">
        <v>100</v>
      </c>
      <c r="B25" s="266">
        <v>65340</v>
      </c>
      <c r="C25" s="245">
        <v>14.7</v>
      </c>
      <c r="D25" s="246">
        <v>13.2</v>
      </c>
      <c r="E25" s="247">
        <v>12</v>
      </c>
      <c r="F25" s="267">
        <v>3.5</v>
      </c>
      <c r="G25" s="1"/>
      <c r="H25" s="268">
        <f>A25*0.22*0.2</f>
        <v>4.4000000000000004</v>
      </c>
      <c r="I25" s="250">
        <f>A25*0.22*0.35</f>
        <v>7.6999999999999993</v>
      </c>
      <c r="J25" s="251">
        <f>A25*0.22*0.65</f>
        <v>14.3</v>
      </c>
      <c r="K25" s="1"/>
      <c r="L25" s="1"/>
    </row>
    <row r="26" spans="1:12" ht="1.9" customHeight="1" x14ac:dyDescent="0.25">
      <c r="A26" s="252"/>
      <c r="B26" s="253"/>
      <c r="C26" s="254"/>
      <c r="D26" s="254"/>
      <c r="E26" s="254"/>
      <c r="F26" s="255"/>
      <c r="G26" s="256"/>
      <c r="H26" s="257"/>
      <c r="I26" s="257"/>
      <c r="J26" s="1"/>
      <c r="K26" s="1"/>
      <c r="L26" s="1"/>
    </row>
    <row r="27" spans="1:12" ht="4.9000000000000004" customHeight="1" x14ac:dyDescent="0.25">
      <c r="A27" s="252"/>
      <c r="B27" s="253"/>
      <c r="C27" s="254"/>
      <c r="D27" s="254"/>
      <c r="E27" s="254"/>
      <c r="F27" s="255"/>
      <c r="G27" s="256"/>
      <c r="H27" s="257"/>
      <c r="I27" s="257"/>
      <c r="J27" s="1"/>
      <c r="K27" s="1"/>
      <c r="L27" s="1"/>
    </row>
    <row r="28" spans="1:12" ht="30" customHeight="1" x14ac:dyDescent="0.25">
      <c r="A28" s="391" t="s">
        <v>207</v>
      </c>
      <c r="B28" s="391"/>
      <c r="C28" s="391"/>
      <c r="D28" s="391"/>
      <c r="E28" s="391"/>
      <c r="F28" s="391"/>
      <c r="G28" s="391"/>
      <c r="H28" s="391"/>
      <c r="I28" s="391"/>
      <c r="J28" s="391"/>
      <c r="K28" s="391"/>
      <c r="L28" s="391"/>
    </row>
    <row r="29" spans="1:12" ht="3" customHeight="1" thickBot="1" x14ac:dyDescent="0.3">
      <c r="A29" s="252"/>
      <c r="B29" s="253"/>
      <c r="C29" s="254"/>
      <c r="D29" s="254"/>
      <c r="E29" s="254"/>
      <c r="F29" s="255"/>
      <c r="G29" s="256"/>
      <c r="H29" s="257"/>
      <c r="I29" s="257"/>
      <c r="J29" s="1"/>
      <c r="K29" s="1"/>
      <c r="L29" s="1"/>
    </row>
    <row r="30" spans="1:12" ht="15" customHeight="1" x14ac:dyDescent="0.25">
      <c r="A30" s="375" t="s">
        <v>198</v>
      </c>
      <c r="B30" s="377" t="s">
        <v>199</v>
      </c>
      <c r="C30" s="379" t="s">
        <v>200</v>
      </c>
      <c r="D30" s="380"/>
      <c r="E30" s="381"/>
      <c r="F30" s="382" t="s">
        <v>201</v>
      </c>
      <c r="G30" s="1"/>
      <c r="H30" s="384" t="s">
        <v>202</v>
      </c>
      <c r="I30" s="385"/>
      <c r="J30" s="386"/>
      <c r="K30" s="1"/>
      <c r="L30" s="1"/>
    </row>
    <row r="31" spans="1:12" ht="15" customHeight="1" thickBot="1" x14ac:dyDescent="0.3">
      <c r="A31" s="376"/>
      <c r="B31" s="378"/>
      <c r="C31" s="210">
        <v>500</v>
      </c>
      <c r="D31" s="211">
        <v>700</v>
      </c>
      <c r="E31" s="212">
        <v>900</v>
      </c>
      <c r="F31" s="383"/>
      <c r="G31" s="1"/>
      <c r="H31" s="213" t="s">
        <v>203</v>
      </c>
      <c r="I31" s="214" t="s">
        <v>204</v>
      </c>
      <c r="J31" s="215" t="s">
        <v>205</v>
      </c>
      <c r="K31" s="1"/>
      <c r="L31" s="1"/>
    </row>
    <row r="32" spans="1:12" ht="18" customHeight="1" x14ac:dyDescent="0.25">
      <c r="A32" s="216">
        <v>100</v>
      </c>
      <c r="B32" s="217">
        <v>72200</v>
      </c>
      <c r="C32" s="218">
        <v>15.8</v>
      </c>
      <c r="D32" s="219">
        <v>14.2</v>
      </c>
      <c r="E32" s="220">
        <v>12.8</v>
      </c>
      <c r="F32" s="221">
        <v>3.8</v>
      </c>
      <c r="G32" s="1"/>
      <c r="H32" s="222">
        <f>A32*0.22*0.2</f>
        <v>4.4000000000000004</v>
      </c>
      <c r="I32" s="223">
        <f>A32*0.22*0.35</f>
        <v>7.6999999999999993</v>
      </c>
      <c r="J32" s="224">
        <f>A32*0.22*0.65</f>
        <v>14.3</v>
      </c>
      <c r="K32" s="1"/>
      <c r="L32" s="1"/>
    </row>
    <row r="33" spans="1:19" ht="18" customHeight="1" x14ac:dyDescent="0.25">
      <c r="A33" s="225">
        <v>110</v>
      </c>
      <c r="B33" s="226">
        <v>79100</v>
      </c>
      <c r="C33" s="227">
        <v>17.7</v>
      </c>
      <c r="D33" s="228">
        <v>15.8</v>
      </c>
      <c r="E33" s="229">
        <v>14.4</v>
      </c>
      <c r="F33" s="230">
        <v>4.0999999999999996</v>
      </c>
      <c r="G33" s="1"/>
      <c r="H33" s="231">
        <f>A33*0.22*0.2</f>
        <v>4.84</v>
      </c>
      <c r="I33" s="232">
        <f>A33*0.22*0.35</f>
        <v>8.4699999999999989</v>
      </c>
      <c r="J33" s="233">
        <f>A33*0.22*0.65</f>
        <v>15.73</v>
      </c>
      <c r="K33" s="1"/>
      <c r="L33" s="1"/>
    </row>
    <row r="34" spans="1:19" ht="18" customHeight="1" x14ac:dyDescent="0.25">
      <c r="A34" s="234">
        <v>120</v>
      </c>
      <c r="B34" s="235">
        <v>81100</v>
      </c>
      <c r="C34" s="227">
        <v>18.2</v>
      </c>
      <c r="D34" s="228">
        <v>16.3</v>
      </c>
      <c r="E34" s="229">
        <v>14.8</v>
      </c>
      <c r="F34" s="236">
        <v>4.3</v>
      </c>
      <c r="G34" s="1"/>
      <c r="H34" s="237">
        <f>A34*0.22*0.2</f>
        <v>5.28</v>
      </c>
      <c r="I34" s="238">
        <f>A34*0.22*0.35</f>
        <v>9.2399999999999984</v>
      </c>
      <c r="J34" s="239">
        <f>A34*0.22*0.65</f>
        <v>17.16</v>
      </c>
      <c r="K34" s="1"/>
      <c r="L34" s="1"/>
    </row>
    <row r="35" spans="1:19" ht="18" customHeight="1" thickBot="1" x14ac:dyDescent="0.3">
      <c r="A35" s="265">
        <v>130</v>
      </c>
      <c r="B35" s="269">
        <v>87500</v>
      </c>
      <c r="C35" s="245">
        <v>19.399999999999999</v>
      </c>
      <c r="D35" s="246">
        <v>17.399999999999999</v>
      </c>
      <c r="E35" s="247">
        <v>15.8</v>
      </c>
      <c r="F35" s="270">
        <v>4.5</v>
      </c>
      <c r="G35" s="1"/>
      <c r="H35" s="271">
        <f>A35*0.22*0.2</f>
        <v>5.7200000000000006</v>
      </c>
      <c r="I35" s="272">
        <f>A35*0.22*0.35</f>
        <v>10.01</v>
      </c>
      <c r="J35" s="273">
        <f>A35*0.22*0.65</f>
        <v>18.59</v>
      </c>
      <c r="K35" s="1"/>
      <c r="L35" s="1"/>
    </row>
    <row r="36" spans="1:19" ht="34.9" customHeight="1" x14ac:dyDescent="0.25">
      <c r="A36" s="392" t="s">
        <v>208</v>
      </c>
      <c r="B36" s="393"/>
      <c r="C36" s="393"/>
      <c r="D36" s="393"/>
      <c r="E36" s="393"/>
      <c r="F36" s="393"/>
      <c r="G36" s="393"/>
      <c r="H36" s="393"/>
      <c r="I36" s="393"/>
      <c r="J36" s="393"/>
      <c r="K36" s="393"/>
      <c r="L36" s="1"/>
    </row>
    <row r="37" spans="1:19" ht="1.9" customHeight="1" x14ac:dyDescent="0.25">
      <c r="A37" s="274"/>
      <c r="B37" s="275"/>
      <c r="C37" s="275"/>
      <c r="D37" s="275"/>
      <c r="E37" s="275"/>
      <c r="F37" s="275"/>
      <c r="G37" s="275"/>
      <c r="H37" s="275"/>
      <c r="I37" s="275"/>
      <c r="J37" s="275"/>
      <c r="K37" s="275"/>
      <c r="L37" s="1"/>
    </row>
    <row r="38" spans="1:19" ht="19.149999999999999" customHeight="1" x14ac:dyDescent="0.4">
      <c r="A38" s="394" t="s">
        <v>209</v>
      </c>
      <c r="B38" s="395"/>
      <c r="C38" s="396"/>
      <c r="D38" s="397" t="s">
        <v>210</v>
      </c>
      <c r="E38" s="397"/>
      <c r="F38" s="397"/>
      <c r="G38" s="276">
        <v>20.5</v>
      </c>
      <c r="H38" s="398" t="s">
        <v>211</v>
      </c>
      <c r="I38" s="398"/>
      <c r="J38" s="398"/>
      <c r="K38" s="398"/>
      <c r="L38" s="398"/>
    </row>
    <row r="39" spans="1:19" ht="14.45" customHeight="1" x14ac:dyDescent="0.4">
      <c r="A39" s="277"/>
      <c r="B39" s="399" t="s">
        <v>51</v>
      </c>
      <c r="C39" s="399"/>
      <c r="D39" s="400" t="s">
        <v>52</v>
      </c>
      <c r="E39" s="400"/>
      <c r="F39" s="400"/>
      <c r="G39" s="278" t="s">
        <v>212</v>
      </c>
      <c r="H39" s="279"/>
      <c r="I39" s="279"/>
      <c r="J39" s="279"/>
      <c r="K39" s="279"/>
      <c r="L39" s="279"/>
    </row>
    <row r="40" spans="1:19" ht="7.15" customHeight="1" x14ac:dyDescent="0.25">
      <c r="A40" s="1"/>
      <c r="B40" s="1"/>
      <c r="C40" s="280"/>
      <c r="D40" s="280"/>
      <c r="E40" s="3"/>
      <c r="F40" s="281"/>
      <c r="G40" s="282"/>
      <c r="H40" s="283"/>
      <c r="I40" s="283"/>
      <c r="J40" s="283"/>
      <c r="K40" s="1"/>
      <c r="L40" s="1"/>
    </row>
    <row r="41" spans="1:19" ht="18" customHeight="1" x14ac:dyDescent="0.3">
      <c r="A41" s="401" t="s">
        <v>213</v>
      </c>
      <c r="B41" s="402"/>
      <c r="C41" s="403"/>
      <c r="D41" s="1"/>
      <c r="E41" s="204"/>
      <c r="F41" s="204"/>
      <c r="G41" s="404" t="s">
        <v>214</v>
      </c>
      <c r="H41" s="405"/>
      <c r="I41" s="284" t="s">
        <v>215</v>
      </c>
      <c r="J41" s="285"/>
      <c r="K41" s="286" t="s">
        <v>216</v>
      </c>
      <c r="L41" s="286"/>
      <c r="N41">
        <v>5</v>
      </c>
      <c r="O41">
        <v>7</v>
      </c>
      <c r="P41">
        <v>8</v>
      </c>
      <c r="Q41">
        <v>10</v>
      </c>
      <c r="R41">
        <v>12</v>
      </c>
      <c r="S41">
        <v>14</v>
      </c>
    </row>
    <row r="42" spans="1:19" ht="5.45" customHeight="1" x14ac:dyDescent="0.25">
      <c r="A42" s="1"/>
      <c r="B42" s="1"/>
      <c r="C42" s="1"/>
      <c r="D42" s="1"/>
      <c r="E42" s="1"/>
      <c r="F42" s="1"/>
      <c r="G42" s="1"/>
      <c r="H42" s="1"/>
      <c r="I42" s="1"/>
      <c r="J42" s="1"/>
      <c r="K42" s="286"/>
      <c r="L42" s="286"/>
    </row>
    <row r="43" spans="1:19" ht="15" customHeight="1" x14ac:dyDescent="0.25">
      <c r="A43" s="1"/>
      <c r="B43" s="1" t="s">
        <v>217</v>
      </c>
      <c r="C43" s="1"/>
      <c r="D43" s="1"/>
      <c r="E43" s="1"/>
      <c r="F43" s="1"/>
      <c r="G43" s="1"/>
      <c r="H43" s="1"/>
      <c r="I43" s="1"/>
      <c r="J43" s="285"/>
      <c r="K43" s="286" t="s">
        <v>218</v>
      </c>
      <c r="L43" s="286"/>
    </row>
    <row r="44" spans="1:19" ht="5.45" customHeight="1" x14ac:dyDescent="0.25">
      <c r="A44" s="1"/>
      <c r="B44" s="1"/>
      <c r="C44" s="1"/>
      <c r="D44" s="1"/>
      <c r="E44" s="1"/>
      <c r="F44" s="1"/>
      <c r="G44" s="1"/>
      <c r="H44" s="1"/>
      <c r="I44" s="1"/>
      <c r="J44" s="1"/>
      <c r="K44" s="286"/>
      <c r="L44" s="286"/>
    </row>
    <row r="45" spans="1:19" x14ac:dyDescent="0.25">
      <c r="A45" s="1"/>
      <c r="B45" s="1" t="s">
        <v>219</v>
      </c>
      <c r="C45" s="1"/>
      <c r="D45" s="1"/>
      <c r="E45" s="1"/>
      <c r="F45" s="1"/>
      <c r="G45" s="1"/>
      <c r="H45" s="1"/>
      <c r="I45" s="1"/>
      <c r="J45" s="285"/>
      <c r="K45" s="286" t="s">
        <v>220</v>
      </c>
      <c r="L45" s="286"/>
      <c r="N45" s="9">
        <v>0.2</v>
      </c>
      <c r="O45" s="9">
        <v>0.15</v>
      </c>
      <c r="P45" s="9">
        <v>0.12</v>
      </c>
      <c r="Q45" s="9">
        <v>0.11</v>
      </c>
      <c r="R45" s="10">
        <v>0.1</v>
      </c>
      <c r="S45" s="10">
        <v>0.09</v>
      </c>
    </row>
    <row r="46" spans="1:19" ht="4.9000000000000004" customHeight="1" x14ac:dyDescent="0.25">
      <c r="A46" s="1"/>
      <c r="B46" s="1"/>
      <c r="C46" s="1"/>
      <c r="D46" s="1"/>
      <c r="E46" s="1"/>
      <c r="F46" s="1"/>
      <c r="G46" s="1"/>
      <c r="H46" s="1"/>
      <c r="I46" s="1"/>
      <c r="J46" s="286"/>
      <c r="K46" s="286"/>
      <c r="L46" s="286"/>
    </row>
    <row r="47" spans="1:19" x14ac:dyDescent="0.25">
      <c r="A47" s="1"/>
      <c r="B47" s="1" t="s">
        <v>221</v>
      </c>
      <c r="C47" s="1"/>
      <c r="D47" s="1"/>
      <c r="E47" s="1"/>
      <c r="F47" s="1"/>
      <c r="G47" s="1"/>
      <c r="H47" s="1"/>
      <c r="I47" s="1"/>
      <c r="J47" s="285"/>
      <c r="K47" s="286" t="s">
        <v>222</v>
      </c>
      <c r="L47" s="286"/>
      <c r="N47" s="182">
        <f>'[3]Coef charges fixes'!C87</f>
        <v>0.1713568</v>
      </c>
      <c r="O47" s="182">
        <f>'[3]Coef charges fixes'!C89</f>
        <v>0.13294319354910711</v>
      </c>
      <c r="P47" s="287">
        <f>'[3]Coef charges fixes'!C91</f>
        <v>0.11672757919907842</v>
      </c>
      <c r="Q47" s="182">
        <f>'[3]Coef charges fixes'!C94</f>
        <v>0.10384310918640977</v>
      </c>
      <c r="R47" s="182">
        <f>'[3]Coef charges fixes'!C96</f>
        <v>9.3716554077216671E-2</v>
      </c>
      <c r="S47" s="182">
        <f>'[3]Coef charges fixes'!C97</f>
        <v>8.5622655836081918E-2</v>
      </c>
    </row>
    <row r="48" spans="1:19" ht="5.45" customHeight="1" x14ac:dyDescent="0.25">
      <c r="A48" s="1"/>
      <c r="B48" s="1"/>
      <c r="C48" s="1"/>
      <c r="D48" s="1"/>
      <c r="E48" s="1"/>
      <c r="F48" s="1"/>
      <c r="G48" s="1"/>
      <c r="H48" s="1"/>
      <c r="I48" s="1"/>
      <c r="J48" s="286"/>
      <c r="K48" s="286"/>
      <c r="L48" s="286"/>
      <c r="M48" s="1"/>
    </row>
    <row r="49" spans="1:21" x14ac:dyDescent="0.25">
      <c r="A49" s="1"/>
      <c r="B49" s="1" t="s">
        <v>223</v>
      </c>
      <c r="C49" s="1"/>
      <c r="D49" s="1"/>
      <c r="E49" s="1"/>
      <c r="F49" s="1"/>
      <c r="G49" s="1"/>
      <c r="H49" s="1"/>
      <c r="I49" s="1"/>
      <c r="J49" s="285"/>
      <c r="K49" s="286" t="s">
        <v>5</v>
      </c>
      <c r="L49" s="286"/>
      <c r="U49">
        <v>15</v>
      </c>
    </row>
    <row r="50" spans="1:21" ht="4.9000000000000004" customHeight="1" x14ac:dyDescent="0.25">
      <c r="A50" s="1"/>
      <c r="B50" s="1"/>
      <c r="C50" s="1"/>
      <c r="D50" s="1"/>
      <c r="E50" s="1"/>
      <c r="F50" s="1"/>
      <c r="G50" s="1"/>
      <c r="H50" s="1"/>
      <c r="I50" s="1"/>
      <c r="J50" s="286"/>
      <c r="K50" s="1"/>
      <c r="L50" s="1"/>
    </row>
    <row r="51" spans="1:21" x14ac:dyDescent="0.25">
      <c r="A51" s="1"/>
      <c r="B51" s="1" t="s">
        <v>224</v>
      </c>
      <c r="C51" s="1"/>
      <c r="D51" s="1"/>
      <c r="E51" s="1"/>
      <c r="F51" s="1"/>
      <c r="G51" s="1"/>
      <c r="H51" s="1"/>
      <c r="I51" s="1"/>
      <c r="J51" s="288" t="b">
        <f>IF(J49=7,J47*O47,IF(J49=5,J47*N47,IF(J49=8,J47*P47,IF(J49=10,J47*Q47,IF(J49=12,J47*R47,IF(J49=14,J47*S47,FALSE))))))</f>
        <v>0</v>
      </c>
      <c r="K51" s="286" t="s">
        <v>4</v>
      </c>
      <c r="L51" s="1"/>
    </row>
    <row r="52" spans="1:21" ht="6.6" customHeight="1" x14ac:dyDescent="0.25">
      <c r="A52" s="1"/>
      <c r="B52" s="1"/>
      <c r="C52" s="1"/>
      <c r="D52" s="1"/>
      <c r="E52" s="1"/>
      <c r="F52" s="1"/>
      <c r="G52" s="1"/>
      <c r="H52" s="1"/>
      <c r="I52" s="1"/>
      <c r="J52" s="286"/>
      <c r="K52" s="286"/>
      <c r="L52" s="1"/>
    </row>
    <row r="53" spans="1:21" x14ac:dyDescent="0.25">
      <c r="A53" s="1"/>
      <c r="B53" s="1" t="s">
        <v>225</v>
      </c>
      <c r="C53" s="1"/>
      <c r="D53" s="1"/>
      <c r="E53" s="1"/>
      <c r="F53" s="1"/>
      <c r="G53" s="1"/>
      <c r="H53" s="1"/>
      <c r="I53" s="1"/>
      <c r="J53" s="289" t="e">
        <f>J51/J45</f>
        <v>#DIV/0!</v>
      </c>
      <c r="K53" s="286" t="s">
        <v>7</v>
      </c>
      <c r="L53" s="1"/>
    </row>
    <row r="54" spans="1:21" ht="4.1500000000000004" customHeight="1" x14ac:dyDescent="0.25">
      <c r="A54" s="1"/>
      <c r="B54" s="1"/>
      <c r="C54" s="1"/>
      <c r="D54" s="1"/>
      <c r="E54" s="1"/>
      <c r="F54" s="1"/>
      <c r="G54" s="1"/>
      <c r="H54" s="1"/>
      <c r="I54" s="1"/>
      <c r="J54" s="286"/>
      <c r="K54" s="286"/>
      <c r="L54" s="1"/>
    </row>
    <row r="55" spans="1:21" x14ac:dyDescent="0.25">
      <c r="A55" s="1"/>
      <c r="B55" s="1" t="s">
        <v>226</v>
      </c>
      <c r="C55" s="1"/>
      <c r="D55" s="1"/>
      <c r="E55" s="1"/>
      <c r="F55" s="1"/>
      <c r="G55" s="1"/>
      <c r="H55" s="1"/>
      <c r="I55" s="1"/>
      <c r="J55" s="285"/>
      <c r="K55" s="286" t="s">
        <v>7</v>
      </c>
      <c r="L55" s="1"/>
    </row>
    <row r="56" spans="1:21" ht="4.1500000000000004" customHeight="1" x14ac:dyDescent="0.25">
      <c r="A56" s="1"/>
      <c r="B56" s="1"/>
      <c r="C56" s="1"/>
      <c r="D56" s="1"/>
      <c r="E56" s="1"/>
      <c r="F56" s="1"/>
      <c r="G56" s="1"/>
      <c r="H56" s="1"/>
      <c r="I56" s="1"/>
      <c r="J56" s="286"/>
      <c r="K56" s="286"/>
      <c r="L56" s="1"/>
    </row>
    <row r="57" spans="1:21" ht="20.25" x14ac:dyDescent="0.4">
      <c r="A57" s="1"/>
      <c r="B57" s="1"/>
      <c r="C57" s="290"/>
      <c r="D57" s="1"/>
      <c r="E57" s="290"/>
      <c r="F57" s="291" t="s">
        <v>227</v>
      </c>
      <c r="G57" s="292"/>
      <c r="H57" s="292"/>
      <c r="I57" s="292"/>
      <c r="J57" s="293" t="e">
        <f>J53+J55</f>
        <v>#DIV/0!</v>
      </c>
      <c r="K57" s="286" t="s">
        <v>7</v>
      </c>
      <c r="L57" s="1"/>
    </row>
    <row r="58" spans="1:21" ht="4.9000000000000004" customHeight="1" x14ac:dyDescent="0.25">
      <c r="A58" s="1"/>
      <c r="B58" s="1"/>
      <c r="C58" s="1"/>
      <c r="D58" s="1"/>
      <c r="E58" s="1"/>
      <c r="F58" s="1"/>
      <c r="G58" s="1"/>
      <c r="H58" s="1"/>
      <c r="I58" s="1"/>
      <c r="J58" s="284"/>
      <c r="K58" s="1"/>
      <c r="L58" s="1"/>
    </row>
    <row r="59" spans="1:21" ht="4.9000000000000004" customHeight="1" thickBot="1" x14ac:dyDescent="0.3">
      <c r="A59" s="294"/>
      <c r="B59" s="294"/>
      <c r="C59" s="294"/>
      <c r="D59" s="294"/>
      <c r="E59" s="294"/>
      <c r="F59" s="294"/>
      <c r="G59" s="294"/>
      <c r="H59" s="294"/>
      <c r="I59" s="294"/>
      <c r="J59" s="295"/>
      <c r="K59" s="294"/>
      <c r="L59" s="294"/>
    </row>
    <row r="60" spans="1:21" ht="19.899999999999999" customHeight="1" thickBot="1" x14ac:dyDescent="0.3">
      <c r="A60" s="406" t="s">
        <v>228</v>
      </c>
      <c r="B60" s="407"/>
      <c r="C60" s="407"/>
      <c r="D60" s="407"/>
      <c r="E60" s="407"/>
      <c r="F60" s="408"/>
      <c r="G60" s="409" t="s">
        <v>229</v>
      </c>
      <c r="H60" s="410"/>
      <c r="I60" s="410"/>
      <c r="J60" s="410"/>
      <c r="K60" s="410"/>
      <c r="L60" s="411"/>
    </row>
    <row r="61" spans="1:21" ht="7.15" customHeight="1" thickBot="1" x14ac:dyDescent="0.35">
      <c r="A61" s="296"/>
      <c r="B61" s="296"/>
      <c r="C61" s="296"/>
      <c r="D61" s="296"/>
      <c r="E61" s="296"/>
      <c r="F61" s="296"/>
      <c r="G61" s="296"/>
      <c r="H61" s="296"/>
      <c r="I61" s="296"/>
      <c r="J61" s="296"/>
      <c r="K61" s="296"/>
      <c r="L61" s="296"/>
    </row>
    <row r="62" spans="1:21" ht="20.45" customHeight="1" thickBot="1" x14ac:dyDescent="0.3">
      <c r="A62" s="412" t="s">
        <v>230</v>
      </c>
      <c r="B62" s="413"/>
      <c r="C62" s="414"/>
      <c r="D62" s="412" t="s">
        <v>231</v>
      </c>
      <c r="E62" s="413"/>
      <c r="F62" s="414"/>
      <c r="G62" s="415" t="s">
        <v>232</v>
      </c>
      <c r="H62" s="416"/>
      <c r="I62" s="417" t="s">
        <v>233</v>
      </c>
      <c r="J62" s="418"/>
      <c r="K62" s="418"/>
      <c r="L62" s="419"/>
    </row>
    <row r="63" spans="1:21" ht="18" customHeight="1" x14ac:dyDescent="0.3">
      <c r="A63" s="421" t="s">
        <v>203</v>
      </c>
      <c r="B63" s="422"/>
      <c r="C63" s="224">
        <f>J43*0.22*0.2</f>
        <v>0</v>
      </c>
      <c r="D63" s="423" t="e">
        <f>J57+(C63*J41)</f>
        <v>#DIV/0!</v>
      </c>
      <c r="E63" s="423"/>
      <c r="F63" s="297"/>
      <c r="G63" s="424"/>
      <c r="H63" s="425"/>
      <c r="I63" s="430" t="e">
        <f>D63+G63</f>
        <v>#DIV/0!</v>
      </c>
      <c r="J63" s="431"/>
      <c r="K63" s="298"/>
      <c r="L63" s="299"/>
    </row>
    <row r="64" spans="1:21" ht="18" customHeight="1" x14ac:dyDescent="0.3">
      <c r="A64" s="432" t="s">
        <v>204</v>
      </c>
      <c r="B64" s="433"/>
      <c r="C64" s="300">
        <f>J43*0.22*0.35</f>
        <v>0</v>
      </c>
      <c r="D64" s="434" t="e">
        <f>J57+(C64*J41)</f>
        <v>#DIV/0!</v>
      </c>
      <c r="E64" s="434"/>
      <c r="F64" s="301"/>
      <c r="G64" s="426"/>
      <c r="H64" s="427"/>
      <c r="I64" s="435" t="e">
        <f>D64+G63</f>
        <v>#DIV/0!</v>
      </c>
      <c r="J64" s="436"/>
      <c r="K64" s="302"/>
      <c r="L64" s="303"/>
    </row>
    <row r="65" spans="1:12" ht="18" customHeight="1" thickBot="1" x14ac:dyDescent="0.35">
      <c r="A65" s="437" t="s">
        <v>205</v>
      </c>
      <c r="B65" s="438"/>
      <c r="C65" s="251">
        <f>J43*0.22*0.65</f>
        <v>0</v>
      </c>
      <c r="D65" s="439" t="e">
        <f>J57+(C65*J41)</f>
        <v>#DIV/0!</v>
      </c>
      <c r="E65" s="439"/>
      <c r="F65" s="304"/>
      <c r="G65" s="428"/>
      <c r="H65" s="429"/>
      <c r="I65" s="440" t="e">
        <f>D65+G63</f>
        <v>#DIV/0!</v>
      </c>
      <c r="J65" s="441"/>
      <c r="K65" s="305"/>
      <c r="L65" s="306"/>
    </row>
    <row r="66" spans="1:12" ht="4.1500000000000004" customHeight="1" x14ac:dyDescent="0.25">
      <c r="A66" s="1"/>
      <c r="B66" s="1"/>
      <c r="C66" s="1"/>
      <c r="D66" s="1"/>
      <c r="E66" s="1"/>
      <c r="F66" s="1"/>
      <c r="G66" s="1"/>
      <c r="H66" s="1"/>
      <c r="I66" s="1"/>
      <c r="J66" s="1"/>
      <c r="K66" s="1"/>
      <c r="L66" s="1"/>
    </row>
    <row r="67" spans="1:12" x14ac:dyDescent="0.25">
      <c r="A67" s="1"/>
      <c r="B67" s="1"/>
      <c r="D67" s="307"/>
      <c r="E67" s="1"/>
      <c r="F67" s="1"/>
      <c r="G67" s="420" t="s">
        <v>234</v>
      </c>
      <c r="H67" s="420"/>
      <c r="I67" s="420"/>
      <c r="J67" s="420"/>
      <c r="K67" s="420"/>
      <c r="L67" s="420"/>
    </row>
    <row r="68" spans="1:12" ht="14.45" customHeight="1" x14ac:dyDescent="0.25">
      <c r="A68" s="1"/>
      <c r="B68" s="1"/>
      <c r="C68" s="307"/>
      <c r="D68" s="307"/>
      <c r="E68" s="1"/>
      <c r="F68" s="1"/>
      <c r="G68" s="1"/>
      <c r="H68" s="1"/>
      <c r="I68" s="1"/>
      <c r="J68" s="1"/>
      <c r="K68" s="1"/>
      <c r="L68" s="1"/>
    </row>
    <row r="69" spans="1:12" ht="34.9" customHeight="1" x14ac:dyDescent="0.25">
      <c r="A69" s="1"/>
      <c r="B69" s="1"/>
      <c r="C69" s="307"/>
      <c r="D69" s="307"/>
      <c r="E69" s="1"/>
      <c r="F69" s="1"/>
      <c r="G69" s="1"/>
      <c r="H69" s="1"/>
      <c r="I69" s="1"/>
      <c r="J69" s="1"/>
      <c r="K69" s="1"/>
      <c r="L69" s="1"/>
    </row>
  </sheetData>
  <sheetProtection algorithmName="SHA-512" hashValue="fVmsXB0+X1gZraSfCwEJduKoOeMffoYVi8S6ggkc4p80Cpabc/akLVKR/jjRQzhZYK3zh0PUPqnVKoEotjzSUA==" saltValue="esi36hl5voeQkkJPh9XUYA==" spinCount="100000" sheet="1" selectLockedCells="1"/>
  <mergeCells count="47">
    <mergeCell ref="G67:L67"/>
    <mergeCell ref="A63:B63"/>
    <mergeCell ref="D63:E63"/>
    <mergeCell ref="G63:H65"/>
    <mergeCell ref="I63:J63"/>
    <mergeCell ref="A64:B64"/>
    <mergeCell ref="D64:E64"/>
    <mergeCell ref="I64:J64"/>
    <mergeCell ref="A65:B65"/>
    <mergeCell ref="D65:E65"/>
    <mergeCell ref="I65:J65"/>
    <mergeCell ref="A41:C41"/>
    <mergeCell ref="G41:H41"/>
    <mergeCell ref="A60:F60"/>
    <mergeCell ref="G60:L60"/>
    <mergeCell ref="A62:C62"/>
    <mergeCell ref="D62:F62"/>
    <mergeCell ref="G62:H62"/>
    <mergeCell ref="I62:L62"/>
    <mergeCell ref="A36:K36"/>
    <mergeCell ref="A38:C38"/>
    <mergeCell ref="D38:F38"/>
    <mergeCell ref="H38:L38"/>
    <mergeCell ref="B39:C39"/>
    <mergeCell ref="D39:F39"/>
    <mergeCell ref="A28:L28"/>
    <mergeCell ref="A30:A31"/>
    <mergeCell ref="B30:B31"/>
    <mergeCell ref="C30:E30"/>
    <mergeCell ref="F30:F31"/>
    <mergeCell ref="H30:J30"/>
    <mergeCell ref="A19:L19"/>
    <mergeCell ref="A21:A22"/>
    <mergeCell ref="B21:B22"/>
    <mergeCell ref="C21:E21"/>
    <mergeCell ref="F21:F22"/>
    <mergeCell ref="H21:J21"/>
    <mergeCell ref="D2:H2"/>
    <mergeCell ref="D3:H3"/>
    <mergeCell ref="A6:J6"/>
    <mergeCell ref="K6:L6"/>
    <mergeCell ref="A9:L9"/>
    <mergeCell ref="A11:A12"/>
    <mergeCell ref="B11:B12"/>
    <mergeCell ref="C11:E11"/>
    <mergeCell ref="F11:F12"/>
    <mergeCell ref="H11:J11"/>
  </mergeCells>
  <hyperlinks>
    <hyperlink ref="D39" r:id="rId1" xr:uid="{7A7AE29B-D8B7-489A-B0F5-B7A525A593B3}"/>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559F-8559-4769-86A9-3A01D58E2CF3}">
  <sheetPr>
    <pageSetUpPr fitToPage="1"/>
  </sheetPr>
  <dimension ref="A1:V65"/>
  <sheetViews>
    <sheetView view="pageBreakPreview" zoomScale="130" zoomScaleNormal="110" zoomScaleSheetLayoutView="130" workbookViewId="0">
      <selection activeCell="J37" sqref="J37"/>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387" t="s">
        <v>194</v>
      </c>
      <c r="E3" s="387"/>
      <c r="F3" s="387"/>
      <c r="G3" s="387"/>
      <c r="H3" s="387"/>
      <c r="I3" s="205"/>
      <c r="J3" s="205"/>
      <c r="K3" s="205"/>
      <c r="L3" s="205"/>
      <c r="M3" s="205"/>
      <c r="N3" s="205"/>
      <c r="O3" s="205"/>
    </row>
    <row r="4" spans="1:15" ht="24.6" customHeight="1" x14ac:dyDescent="0.25">
      <c r="B4" s="208"/>
      <c r="C4" s="208"/>
      <c r="D4" s="388" t="s">
        <v>195</v>
      </c>
      <c r="E4" s="388"/>
      <c r="F4" s="388"/>
      <c r="G4" s="388"/>
      <c r="H4" s="388"/>
      <c r="I4" s="208"/>
      <c r="J4" s="208"/>
      <c r="K4" s="208"/>
      <c r="L4" s="208"/>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389" t="s">
        <v>235</v>
      </c>
      <c r="B7" s="389"/>
      <c r="C7" s="389"/>
      <c r="D7" s="389"/>
      <c r="E7" s="389"/>
      <c r="F7" s="389"/>
      <c r="G7" s="389"/>
      <c r="H7" s="389"/>
      <c r="I7" s="389"/>
      <c r="J7" s="389"/>
      <c r="K7" s="445">
        <v>2023</v>
      </c>
      <c r="L7" s="445"/>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308"/>
    </row>
    <row r="10" spans="1:15" ht="49.9" customHeight="1" x14ac:dyDescent="0.25">
      <c r="A10" s="391" t="s">
        <v>236</v>
      </c>
      <c r="B10" s="391"/>
      <c r="C10" s="391"/>
      <c r="D10" s="391"/>
      <c r="E10" s="391"/>
      <c r="F10" s="391"/>
      <c r="G10" s="391"/>
      <c r="H10" s="391"/>
      <c r="I10" s="391"/>
      <c r="J10" s="391"/>
      <c r="K10" s="391"/>
      <c r="L10" s="391"/>
    </row>
    <row r="11" spans="1:15" ht="6.6" customHeight="1" thickBot="1" x14ac:dyDescent="0.3">
      <c r="A11" s="1"/>
      <c r="B11" s="1"/>
      <c r="C11" s="1"/>
      <c r="D11" s="1"/>
      <c r="E11" s="1"/>
      <c r="F11" s="1"/>
      <c r="G11" s="1"/>
      <c r="H11" s="1"/>
      <c r="I11" s="1"/>
      <c r="J11" s="1"/>
      <c r="K11" s="1"/>
      <c r="L11" s="1"/>
    </row>
    <row r="12" spans="1:15" ht="15" customHeight="1" x14ac:dyDescent="0.25">
      <c r="A12" s="375" t="s">
        <v>198</v>
      </c>
      <c r="B12" s="377" t="s">
        <v>199</v>
      </c>
      <c r="C12" s="379" t="s">
        <v>200</v>
      </c>
      <c r="D12" s="380"/>
      <c r="E12" s="381"/>
      <c r="F12" s="382" t="s">
        <v>201</v>
      </c>
      <c r="G12" s="1"/>
      <c r="H12" s="384" t="s">
        <v>202</v>
      </c>
      <c r="I12" s="385"/>
      <c r="J12" s="386"/>
      <c r="K12" s="1"/>
      <c r="L12" s="1"/>
    </row>
    <row r="13" spans="1:15" ht="15" customHeight="1" thickBot="1" x14ac:dyDescent="0.3">
      <c r="A13" s="442"/>
      <c r="B13" s="443"/>
      <c r="C13" s="309">
        <v>500</v>
      </c>
      <c r="D13" s="310">
        <v>700</v>
      </c>
      <c r="E13" s="311">
        <v>900</v>
      </c>
      <c r="F13" s="444"/>
      <c r="G13" s="1"/>
      <c r="H13" s="213" t="s">
        <v>203</v>
      </c>
      <c r="I13" s="214" t="s">
        <v>204</v>
      </c>
      <c r="J13" s="215" t="s">
        <v>205</v>
      </c>
      <c r="K13" s="1"/>
      <c r="L13" s="1"/>
    </row>
    <row r="14" spans="1:15" ht="18" customHeight="1" x14ac:dyDescent="0.25">
      <c r="A14" s="312">
        <v>130</v>
      </c>
      <c r="B14" s="217">
        <v>92200</v>
      </c>
      <c r="C14" s="218">
        <v>20.3</v>
      </c>
      <c r="D14" s="219">
        <v>18.2</v>
      </c>
      <c r="E14" s="220">
        <v>16.5</v>
      </c>
      <c r="F14" s="221">
        <v>4.5</v>
      </c>
      <c r="G14" s="1"/>
      <c r="H14" s="222">
        <f>A14*0.22*0.2</f>
        <v>5.7200000000000006</v>
      </c>
      <c r="I14" s="223">
        <f>A14*0.22*0.35</f>
        <v>10.01</v>
      </c>
      <c r="J14" s="224">
        <f t="shared" ref="J14:J17" si="0">A14*0.22*0.65</f>
        <v>18.59</v>
      </c>
      <c r="K14" s="1"/>
      <c r="L14" s="1"/>
    </row>
    <row r="15" spans="1:15" ht="18" customHeight="1" x14ac:dyDescent="0.25">
      <c r="A15" s="313">
        <v>150</v>
      </c>
      <c r="B15" s="314">
        <v>106100</v>
      </c>
      <c r="C15" s="227">
        <v>22.9</v>
      </c>
      <c r="D15" s="228">
        <v>20.5</v>
      </c>
      <c r="E15" s="229">
        <v>18.5</v>
      </c>
      <c r="F15" s="315">
        <v>4.8</v>
      </c>
      <c r="G15" s="1"/>
      <c r="H15" s="316">
        <f>A15*0.22*0.2</f>
        <v>6.6000000000000005</v>
      </c>
      <c r="I15" s="317">
        <f>A15*0.22*0.35</f>
        <v>11.549999999999999</v>
      </c>
      <c r="J15" s="318">
        <f t="shared" si="0"/>
        <v>21.45</v>
      </c>
      <c r="K15" s="1"/>
      <c r="L15" s="1"/>
    </row>
    <row r="16" spans="1:15" ht="18" customHeight="1" x14ac:dyDescent="0.25">
      <c r="A16" s="319">
        <v>170</v>
      </c>
      <c r="B16" s="235">
        <v>120500</v>
      </c>
      <c r="C16" s="227">
        <v>25.9</v>
      </c>
      <c r="D16" s="228">
        <v>23.1</v>
      </c>
      <c r="E16" s="229">
        <v>20.9</v>
      </c>
      <c r="F16" s="236">
        <v>5.4</v>
      </c>
      <c r="G16" s="1"/>
      <c r="H16" s="237">
        <f>A16*0.22*0.2</f>
        <v>7.48</v>
      </c>
      <c r="I16" s="238">
        <f>A16*0.22*0.35</f>
        <v>13.089999999999998</v>
      </c>
      <c r="J16" s="239">
        <f t="shared" si="0"/>
        <v>24.31</v>
      </c>
      <c r="K16" s="1"/>
      <c r="L16" s="1"/>
    </row>
    <row r="17" spans="1:22" ht="18" customHeight="1" thickBot="1" x14ac:dyDescent="0.3">
      <c r="A17" s="320">
        <v>190</v>
      </c>
      <c r="B17" s="321">
        <v>124000</v>
      </c>
      <c r="C17" s="245">
        <v>27.1</v>
      </c>
      <c r="D17" s="246">
        <v>24.3</v>
      </c>
      <c r="E17" s="247">
        <v>22</v>
      </c>
      <c r="F17" s="322">
        <v>5.9</v>
      </c>
      <c r="G17" s="1"/>
      <c r="H17" s="323">
        <f>A17*0.22*0.2</f>
        <v>8.36</v>
      </c>
      <c r="I17" s="324">
        <f>A17*0.22*0.35</f>
        <v>14.629999999999997</v>
      </c>
      <c r="J17" s="325">
        <f t="shared" si="0"/>
        <v>27.169999999999998</v>
      </c>
      <c r="K17" s="1"/>
      <c r="L17" s="1"/>
    </row>
    <row r="18" spans="1:22" ht="9" customHeight="1" x14ac:dyDescent="0.25">
      <c r="A18" s="252"/>
      <c r="B18" s="253"/>
      <c r="C18" s="254"/>
      <c r="D18" s="254"/>
      <c r="E18" s="254"/>
      <c r="F18" s="255"/>
      <c r="G18" s="256"/>
      <c r="H18" s="257"/>
      <c r="I18" s="257"/>
      <c r="J18" s="1"/>
      <c r="K18" s="1"/>
      <c r="L18" s="1"/>
    </row>
    <row r="19" spans="1:22" ht="47.45" customHeight="1" x14ac:dyDescent="0.25">
      <c r="A19" s="446" t="s">
        <v>237</v>
      </c>
      <c r="B19" s="446"/>
      <c r="C19" s="446"/>
      <c r="D19" s="446"/>
      <c r="E19" s="446"/>
      <c r="F19" s="446"/>
      <c r="G19" s="446"/>
      <c r="H19" s="446"/>
      <c r="I19" s="446"/>
      <c r="J19" s="446"/>
      <c r="K19" s="446"/>
      <c r="L19" s="446"/>
    </row>
    <row r="20" spans="1:22" ht="7.15" customHeight="1" thickBot="1" x14ac:dyDescent="0.3">
      <c r="A20" s="258"/>
      <c r="B20" s="253"/>
      <c r="C20" s="254"/>
      <c r="D20" s="254"/>
      <c r="E20" s="254"/>
      <c r="F20" s="255"/>
      <c r="G20" s="256"/>
      <c r="H20" s="257"/>
      <c r="I20" s="257"/>
      <c r="J20" s="1"/>
      <c r="K20" s="1"/>
      <c r="L20" s="1"/>
    </row>
    <row r="21" spans="1:22" x14ac:dyDescent="0.25">
      <c r="A21" s="375" t="s">
        <v>198</v>
      </c>
      <c r="B21" s="377" t="s">
        <v>199</v>
      </c>
      <c r="C21" s="379" t="s">
        <v>238</v>
      </c>
      <c r="D21" s="380"/>
      <c r="E21" s="381"/>
      <c r="F21" s="382" t="s">
        <v>201</v>
      </c>
      <c r="G21" s="1"/>
      <c r="H21" s="384" t="s">
        <v>202</v>
      </c>
      <c r="I21" s="385"/>
      <c r="J21" s="386"/>
      <c r="K21" s="1"/>
      <c r="L21" s="1"/>
    </row>
    <row r="22" spans="1:22" ht="15.75" thickBot="1" x14ac:dyDescent="0.3">
      <c r="A22" s="442"/>
      <c r="B22" s="443"/>
      <c r="C22" s="309">
        <v>500</v>
      </c>
      <c r="D22" s="310">
        <v>700</v>
      </c>
      <c r="E22" s="311">
        <v>900</v>
      </c>
      <c r="F22" s="444"/>
      <c r="G22" s="1"/>
      <c r="H22" s="213" t="s">
        <v>203</v>
      </c>
      <c r="I22" s="214" t="s">
        <v>204</v>
      </c>
      <c r="J22" s="215" t="s">
        <v>205</v>
      </c>
      <c r="K22" s="1"/>
      <c r="L22" s="1"/>
    </row>
    <row r="23" spans="1:22" x14ac:dyDescent="0.25">
      <c r="A23" s="312">
        <v>190</v>
      </c>
      <c r="B23" s="326">
        <v>132300</v>
      </c>
      <c r="C23" s="218">
        <v>28.6</v>
      </c>
      <c r="D23" s="219">
        <v>25.6</v>
      </c>
      <c r="E23" s="220">
        <v>23.1</v>
      </c>
      <c r="F23" s="327">
        <v>5.9</v>
      </c>
      <c r="G23" s="1"/>
      <c r="H23" s="222">
        <f t="shared" ref="H23:H28" si="1">A23*0.22*0.2</f>
        <v>8.36</v>
      </c>
      <c r="I23" s="328">
        <f t="shared" ref="I23:I28" si="2">A23*0.22*0.35</f>
        <v>14.629999999999997</v>
      </c>
      <c r="J23" s="329">
        <f>A23*0.22*0.65</f>
        <v>27.169999999999998</v>
      </c>
      <c r="K23" s="1"/>
      <c r="L23" s="1"/>
    </row>
    <row r="24" spans="1:22" x14ac:dyDescent="0.25">
      <c r="A24" s="313">
        <v>210</v>
      </c>
      <c r="B24" s="330">
        <v>145000</v>
      </c>
      <c r="C24" s="227">
        <v>30.8</v>
      </c>
      <c r="D24" s="228">
        <v>27.4</v>
      </c>
      <c r="E24" s="229">
        <v>24.7</v>
      </c>
      <c r="F24" s="331">
        <v>6.3</v>
      </c>
      <c r="G24" s="1"/>
      <c r="H24" s="332">
        <f t="shared" si="1"/>
        <v>9.24</v>
      </c>
      <c r="I24" s="333">
        <f t="shared" si="2"/>
        <v>16.170000000000002</v>
      </c>
      <c r="J24" s="334">
        <f t="shared" ref="J24:J28" si="3">A24*0.22*0.65</f>
        <v>30.03</v>
      </c>
      <c r="K24" s="1"/>
      <c r="L24" s="1"/>
    </row>
    <row r="25" spans="1:22" x14ac:dyDescent="0.25">
      <c r="A25" s="319">
        <v>230</v>
      </c>
      <c r="B25" s="335">
        <v>158500</v>
      </c>
      <c r="C25" s="227">
        <v>34.1</v>
      </c>
      <c r="D25" s="228">
        <v>30.4</v>
      </c>
      <c r="E25" s="229">
        <v>27.5</v>
      </c>
      <c r="F25" s="336">
        <v>6.9</v>
      </c>
      <c r="G25" s="1"/>
      <c r="H25" s="237">
        <f t="shared" si="1"/>
        <v>10.120000000000001</v>
      </c>
      <c r="I25" s="238">
        <f t="shared" si="2"/>
        <v>17.71</v>
      </c>
      <c r="J25" s="239">
        <f t="shared" si="3"/>
        <v>32.89</v>
      </c>
      <c r="K25" s="1"/>
      <c r="L25" s="1"/>
    </row>
    <row r="26" spans="1:22" ht="18" customHeight="1" x14ac:dyDescent="0.25">
      <c r="A26" s="313">
        <v>250</v>
      </c>
      <c r="B26" s="330">
        <v>175200</v>
      </c>
      <c r="C26" s="227">
        <v>37.299999999999997</v>
      </c>
      <c r="D26" s="228">
        <v>33.4</v>
      </c>
      <c r="E26" s="229">
        <v>30.2</v>
      </c>
      <c r="F26" s="331">
        <v>7.7</v>
      </c>
      <c r="G26" s="1"/>
      <c r="H26" s="332">
        <f t="shared" si="1"/>
        <v>11</v>
      </c>
      <c r="I26" s="333">
        <f t="shared" si="2"/>
        <v>19.25</v>
      </c>
      <c r="J26" s="334">
        <f t="shared" si="3"/>
        <v>35.75</v>
      </c>
      <c r="K26" s="1"/>
      <c r="L26" s="1"/>
    </row>
    <row r="27" spans="1:22" ht="18" customHeight="1" x14ac:dyDescent="0.25">
      <c r="A27" s="319">
        <v>280</v>
      </c>
      <c r="B27" s="335">
        <v>192000</v>
      </c>
      <c r="C27" s="227">
        <v>40.700000000000003</v>
      </c>
      <c r="D27" s="228">
        <v>36.299999999999997</v>
      </c>
      <c r="E27" s="229">
        <v>32.700000000000003</v>
      </c>
      <c r="F27" s="337">
        <v>7.8</v>
      </c>
      <c r="G27" s="1"/>
      <c r="H27" s="237">
        <f t="shared" si="1"/>
        <v>12.32</v>
      </c>
      <c r="I27" s="238">
        <f t="shared" si="2"/>
        <v>21.56</v>
      </c>
      <c r="J27" s="239">
        <f t="shared" si="3"/>
        <v>40.04</v>
      </c>
      <c r="K27" s="1"/>
      <c r="L27" s="1"/>
    </row>
    <row r="28" spans="1:22" ht="18" customHeight="1" thickBot="1" x14ac:dyDescent="0.3">
      <c r="A28" s="320">
        <v>320</v>
      </c>
      <c r="B28" s="338">
        <v>214500</v>
      </c>
      <c r="C28" s="245">
        <v>44.6</v>
      </c>
      <c r="D28" s="246">
        <v>39.700000000000003</v>
      </c>
      <c r="E28" s="247">
        <v>35.700000000000003</v>
      </c>
      <c r="F28" s="339">
        <v>7.9</v>
      </c>
      <c r="G28" s="1"/>
      <c r="H28" s="323">
        <f t="shared" si="1"/>
        <v>14.080000000000002</v>
      </c>
      <c r="I28" s="324">
        <f t="shared" si="2"/>
        <v>24.64</v>
      </c>
      <c r="J28" s="325">
        <f t="shared" si="3"/>
        <v>45.760000000000005</v>
      </c>
      <c r="K28" s="1"/>
      <c r="L28" s="1"/>
    </row>
    <row r="29" spans="1:22" ht="33" customHeight="1" x14ac:dyDescent="0.25">
      <c r="A29" s="453" t="s">
        <v>239</v>
      </c>
      <c r="B29" s="453"/>
      <c r="C29" s="453"/>
      <c r="D29" s="453"/>
      <c r="E29" s="453"/>
      <c r="F29" s="453"/>
      <c r="G29" s="453"/>
      <c r="H29" s="453"/>
      <c r="I29" s="453"/>
      <c r="J29" s="453"/>
      <c r="K29" s="453"/>
      <c r="L29" s="453"/>
    </row>
    <row r="30" spans="1:22" ht="6" customHeight="1" x14ac:dyDescent="0.25">
      <c r="A30" s="274"/>
      <c r="B30" s="275"/>
      <c r="C30" s="275"/>
      <c r="D30" s="275"/>
      <c r="E30" s="275"/>
      <c r="F30" s="275"/>
      <c r="G30" s="275"/>
      <c r="H30" s="275"/>
      <c r="I30" s="275"/>
      <c r="J30" s="275"/>
      <c r="K30" s="275"/>
      <c r="L30" s="1"/>
    </row>
    <row r="31" spans="1:22" ht="19.149999999999999" customHeight="1" x14ac:dyDescent="0.4">
      <c r="A31" s="454" t="s">
        <v>209</v>
      </c>
      <c r="B31" s="455"/>
      <c r="C31" s="456"/>
      <c r="D31" s="397" t="s">
        <v>210</v>
      </c>
      <c r="E31" s="397"/>
      <c r="F31" s="397"/>
      <c r="G31" s="276">
        <v>20.5</v>
      </c>
      <c r="H31" s="457" t="s">
        <v>240</v>
      </c>
      <c r="I31" s="458"/>
      <c r="J31" s="458"/>
      <c r="K31" s="458"/>
      <c r="L31" s="459"/>
      <c r="N31" s="340"/>
      <c r="O31" s="341"/>
      <c r="P31" s="341"/>
      <c r="Q31" s="341"/>
      <c r="R31" s="341"/>
      <c r="S31" s="341"/>
      <c r="T31" s="341"/>
      <c r="U31" s="341"/>
      <c r="V31" s="341"/>
    </row>
    <row r="32" spans="1:22" ht="19.149999999999999" customHeight="1" x14ac:dyDescent="0.4">
      <c r="A32" s="277"/>
      <c r="B32" s="277"/>
      <c r="C32" s="277"/>
      <c r="D32" s="448" t="s">
        <v>241</v>
      </c>
      <c r="E32" s="448"/>
      <c r="F32" s="448"/>
      <c r="G32" s="276">
        <v>22.8</v>
      </c>
      <c r="H32" s="449" t="s">
        <v>242</v>
      </c>
      <c r="I32" s="450"/>
      <c r="J32" s="450"/>
      <c r="K32" s="450"/>
      <c r="L32" s="451"/>
      <c r="N32" s="452"/>
      <c r="O32" s="452"/>
      <c r="P32" s="452"/>
      <c r="Q32" s="452"/>
      <c r="R32" s="452"/>
      <c r="S32" s="452"/>
      <c r="T32" s="452"/>
      <c r="U32" s="452"/>
      <c r="V32" s="452"/>
    </row>
    <row r="33" spans="1:22" ht="19.149999999999999" customHeight="1" x14ac:dyDescent="0.4">
      <c r="A33" s="399" t="s">
        <v>51</v>
      </c>
      <c r="B33" s="399"/>
      <c r="C33" s="277"/>
      <c r="D33" s="397" t="s">
        <v>243</v>
      </c>
      <c r="E33" s="397"/>
      <c r="F33" s="397"/>
      <c r="G33" s="276">
        <v>28.4</v>
      </c>
      <c r="H33" s="457" t="s">
        <v>244</v>
      </c>
      <c r="I33" s="458"/>
      <c r="J33" s="458"/>
      <c r="K33" s="458"/>
      <c r="L33" s="459"/>
      <c r="N33" s="452"/>
      <c r="O33" s="452"/>
      <c r="P33" s="452"/>
      <c r="Q33" s="452"/>
      <c r="R33" s="452"/>
      <c r="S33" s="452"/>
      <c r="T33" s="452"/>
      <c r="U33" s="452"/>
      <c r="V33" s="452"/>
    </row>
    <row r="34" spans="1:22" ht="19.149999999999999" customHeight="1" x14ac:dyDescent="0.4">
      <c r="A34" s="447" t="s">
        <v>52</v>
      </c>
      <c r="B34" s="447"/>
      <c r="C34" s="277"/>
      <c r="D34" s="448" t="s">
        <v>245</v>
      </c>
      <c r="E34" s="448"/>
      <c r="F34" s="448"/>
      <c r="G34" s="276">
        <v>38.4</v>
      </c>
      <c r="H34" s="449" t="s">
        <v>246</v>
      </c>
      <c r="I34" s="450"/>
      <c r="J34" s="450"/>
      <c r="K34" s="450"/>
      <c r="L34" s="451"/>
      <c r="N34" s="452"/>
      <c r="O34" s="452"/>
      <c r="P34" s="452"/>
      <c r="Q34" s="452"/>
      <c r="R34" s="452"/>
      <c r="S34" s="452"/>
      <c r="T34" s="452"/>
      <c r="U34" s="452"/>
      <c r="V34" s="452"/>
    </row>
    <row r="35" spans="1:22" ht="14.45" customHeight="1" x14ac:dyDescent="0.25">
      <c r="A35" s="460" t="s">
        <v>212</v>
      </c>
      <c r="B35" s="460"/>
      <c r="C35" s="460"/>
      <c r="D35" s="460"/>
      <c r="E35" s="460"/>
      <c r="F35" s="460"/>
      <c r="G35" s="460"/>
      <c r="H35" s="460"/>
      <c r="I35" s="460"/>
      <c r="J35" s="460"/>
      <c r="K35" s="460"/>
      <c r="L35" s="460"/>
    </row>
    <row r="36" spans="1:22" ht="7.15" customHeight="1" x14ac:dyDescent="0.25">
      <c r="A36" s="1"/>
      <c r="B36" s="1"/>
      <c r="C36" s="280"/>
      <c r="D36" s="280"/>
      <c r="E36" s="3"/>
      <c r="F36" s="281"/>
      <c r="G36" s="282"/>
      <c r="H36" s="283"/>
      <c r="I36" s="283"/>
      <c r="J36" s="283"/>
      <c r="K36" s="1"/>
      <c r="L36" s="1"/>
    </row>
    <row r="37" spans="1:22" ht="18" customHeight="1" x14ac:dyDescent="0.3">
      <c r="A37" s="342"/>
      <c r="B37" s="343" t="s">
        <v>213</v>
      </c>
      <c r="C37" s="344"/>
      <c r="D37" s="1"/>
      <c r="E37" s="204"/>
      <c r="F37" s="204"/>
      <c r="G37" s="404" t="s">
        <v>214</v>
      </c>
      <c r="H37" s="405"/>
      <c r="I37" s="284" t="s">
        <v>215</v>
      </c>
      <c r="J37" s="285"/>
      <c r="K37" s="286" t="s">
        <v>216</v>
      </c>
      <c r="L37" s="286"/>
      <c r="N37">
        <v>5</v>
      </c>
      <c r="O37">
        <v>7</v>
      </c>
      <c r="P37">
        <v>8</v>
      </c>
      <c r="Q37">
        <v>10</v>
      </c>
      <c r="R37">
        <v>12</v>
      </c>
      <c r="S37">
        <v>14</v>
      </c>
    </row>
    <row r="38" spans="1:22" ht="5.45" customHeight="1" x14ac:dyDescent="0.25">
      <c r="A38" s="1"/>
      <c r="B38" s="1"/>
      <c r="C38" s="1"/>
      <c r="D38" s="1"/>
      <c r="E38" s="1"/>
      <c r="F38" s="1"/>
      <c r="G38" s="1"/>
      <c r="H38" s="1"/>
      <c r="I38" s="1"/>
      <c r="J38" s="1"/>
      <c r="K38" s="286"/>
      <c r="L38" s="286"/>
    </row>
    <row r="39" spans="1:22" ht="15" customHeight="1" x14ac:dyDescent="0.25">
      <c r="A39" s="1"/>
      <c r="B39" s="1" t="s">
        <v>217</v>
      </c>
      <c r="C39" s="1"/>
      <c r="D39" s="1"/>
      <c r="E39" s="1"/>
      <c r="F39" s="1"/>
      <c r="G39" s="1"/>
      <c r="H39" s="1"/>
      <c r="I39" s="1"/>
      <c r="J39" s="285"/>
      <c r="K39" s="286" t="s">
        <v>218</v>
      </c>
      <c r="L39" s="286"/>
    </row>
    <row r="40" spans="1:22" ht="5.45" customHeight="1" x14ac:dyDescent="0.25">
      <c r="A40" s="1"/>
      <c r="B40" s="1"/>
      <c r="C40" s="1"/>
      <c r="D40" s="1"/>
      <c r="E40" s="1"/>
      <c r="F40" s="1"/>
      <c r="G40" s="1"/>
      <c r="H40" s="1"/>
      <c r="I40" s="1"/>
      <c r="J40" s="1"/>
      <c r="K40" s="286"/>
      <c r="L40" s="286"/>
    </row>
    <row r="41" spans="1:22" x14ac:dyDescent="0.25">
      <c r="A41" s="1"/>
      <c r="B41" s="1" t="s">
        <v>247</v>
      </c>
      <c r="C41" s="1"/>
      <c r="D41" s="1"/>
      <c r="E41" s="1"/>
      <c r="F41" s="1"/>
      <c r="G41" s="1"/>
      <c r="H41" s="1"/>
      <c r="I41" s="1"/>
      <c r="J41" s="285"/>
      <c r="K41" s="286" t="s">
        <v>220</v>
      </c>
      <c r="L41" s="286"/>
      <c r="N41" s="9">
        <v>0.2</v>
      </c>
      <c r="O41" s="9">
        <v>0.15</v>
      </c>
      <c r="P41" s="9">
        <v>0.12</v>
      </c>
      <c r="Q41" s="9">
        <v>0.11</v>
      </c>
      <c r="R41" s="10">
        <v>0.1</v>
      </c>
      <c r="S41" s="10">
        <v>0.09</v>
      </c>
    </row>
    <row r="42" spans="1:22" ht="4.9000000000000004" customHeight="1" x14ac:dyDescent="0.25">
      <c r="A42" s="1"/>
      <c r="B42" s="1"/>
      <c r="C42" s="1"/>
      <c r="D42" s="1"/>
      <c r="E42" s="1"/>
      <c r="F42" s="1"/>
      <c r="G42" s="1"/>
      <c r="H42" s="1"/>
      <c r="I42" s="1"/>
      <c r="J42" s="286"/>
      <c r="K42" s="286"/>
      <c r="L42" s="286"/>
    </row>
    <row r="43" spans="1:22" x14ac:dyDescent="0.25">
      <c r="A43" s="1"/>
      <c r="B43" s="1" t="s">
        <v>221</v>
      </c>
      <c r="C43" s="1"/>
      <c r="D43" s="1"/>
      <c r="E43" s="1"/>
      <c r="F43" s="1"/>
      <c r="G43" s="1"/>
      <c r="H43" s="1"/>
      <c r="I43" s="1"/>
      <c r="J43" s="285"/>
      <c r="K43" s="286" t="s">
        <v>222</v>
      </c>
      <c r="L43" s="286"/>
      <c r="N43" s="182">
        <f>'[3]Coef charges fixes'!C87</f>
        <v>0.1713568</v>
      </c>
      <c r="O43" s="182">
        <f>'[3]Coef charges fixes'!C89</f>
        <v>0.13294319354910711</v>
      </c>
      <c r="P43" s="287">
        <f>'[3]Coef charges fixes'!C91</f>
        <v>0.11672757919907842</v>
      </c>
      <c r="Q43" s="182">
        <f>'[3]Coef charges fixes'!C94</f>
        <v>0.10384310918640977</v>
      </c>
      <c r="R43" s="182">
        <f>'[3]Coef charges fixes'!C96</f>
        <v>9.3716554077216671E-2</v>
      </c>
      <c r="S43" s="182">
        <f>'[3]Coef charges fixes'!C97</f>
        <v>8.5622655836081918E-2</v>
      </c>
    </row>
    <row r="44" spans="1:22" ht="5.45" customHeight="1" x14ac:dyDescent="0.25">
      <c r="A44" s="1"/>
      <c r="B44" s="1"/>
      <c r="C44" s="1"/>
      <c r="D44" s="1"/>
      <c r="E44" s="1"/>
      <c r="F44" s="1"/>
      <c r="G44" s="1"/>
      <c r="H44" s="1"/>
      <c r="I44" s="1"/>
      <c r="J44" s="286"/>
      <c r="K44" s="286"/>
      <c r="L44" s="286"/>
      <c r="M44" s="1"/>
    </row>
    <row r="45" spans="1:22" x14ac:dyDescent="0.25">
      <c r="A45" s="1"/>
      <c r="B45" s="1" t="s">
        <v>223</v>
      </c>
      <c r="C45" s="1"/>
      <c r="D45" s="1"/>
      <c r="E45" s="1"/>
      <c r="F45" s="1"/>
      <c r="G45" s="1"/>
      <c r="H45" s="1"/>
      <c r="I45" s="1"/>
      <c r="J45" s="285"/>
      <c r="K45" s="286" t="s">
        <v>5</v>
      </c>
      <c r="L45" s="286"/>
      <c r="U45">
        <v>15</v>
      </c>
    </row>
    <row r="46" spans="1:22" ht="4.9000000000000004" customHeight="1" x14ac:dyDescent="0.25">
      <c r="A46" s="1"/>
      <c r="B46" s="1"/>
      <c r="C46" s="1"/>
      <c r="D46" s="1"/>
      <c r="E46" s="1"/>
      <c r="F46" s="1"/>
      <c r="G46" s="1"/>
      <c r="H46" s="1"/>
      <c r="I46" s="1"/>
      <c r="J46" s="286"/>
      <c r="K46" s="1"/>
      <c r="L46" s="1"/>
    </row>
    <row r="47" spans="1:22" x14ac:dyDescent="0.25">
      <c r="A47" s="1"/>
      <c r="B47" s="1" t="s">
        <v>224</v>
      </c>
      <c r="C47" s="1"/>
      <c r="D47" s="1"/>
      <c r="E47" s="1"/>
      <c r="F47" s="1"/>
      <c r="G47" s="1"/>
      <c r="H47" s="1"/>
      <c r="I47" s="1"/>
      <c r="J47" s="288" t="b">
        <f>IF(J45=7,J43*O43,IF(J45=5,J43*N43,IF(J45=8,J43*P43,IF(J45=10,J43*Q43,IF(J45=12,J43*R43,IF(J45=14,J43*S43,FALSE))))))</f>
        <v>0</v>
      </c>
      <c r="K47" s="286" t="s">
        <v>4</v>
      </c>
      <c r="L47" s="1"/>
    </row>
    <row r="48" spans="1:22" ht="6.6" customHeight="1" x14ac:dyDescent="0.25">
      <c r="A48" s="1"/>
      <c r="B48" s="1"/>
      <c r="C48" s="1"/>
      <c r="D48" s="1"/>
      <c r="E48" s="1"/>
      <c r="F48" s="1"/>
      <c r="G48" s="1"/>
      <c r="H48" s="1"/>
      <c r="I48" s="1"/>
      <c r="J48" s="286"/>
      <c r="K48" s="286"/>
      <c r="L48" s="1"/>
    </row>
    <row r="49" spans="1:12" x14ac:dyDescent="0.25">
      <c r="A49" s="1"/>
      <c r="B49" s="1" t="s">
        <v>225</v>
      </c>
      <c r="C49" s="1"/>
      <c r="D49" s="1"/>
      <c r="E49" s="1"/>
      <c r="F49" s="1"/>
      <c r="G49" s="1"/>
      <c r="H49" s="1"/>
      <c r="I49" s="1"/>
      <c r="J49" s="289" t="e">
        <f>J47/J41</f>
        <v>#DIV/0!</v>
      </c>
      <c r="K49" s="286" t="s">
        <v>7</v>
      </c>
      <c r="L49" s="1"/>
    </row>
    <row r="50" spans="1:12" ht="4.1500000000000004" customHeight="1" x14ac:dyDescent="0.25">
      <c r="A50" s="1"/>
      <c r="B50" s="1"/>
      <c r="C50" s="1"/>
      <c r="D50" s="1"/>
      <c r="E50" s="1"/>
      <c r="F50" s="1"/>
      <c r="G50" s="1"/>
      <c r="H50" s="1"/>
      <c r="I50" s="1"/>
      <c r="J50" s="286"/>
      <c r="K50" s="286"/>
      <c r="L50" s="1"/>
    </row>
    <row r="51" spans="1:12" x14ac:dyDescent="0.25">
      <c r="A51" s="1"/>
      <c r="B51" s="1" t="s">
        <v>226</v>
      </c>
      <c r="C51" s="1"/>
      <c r="D51" s="1"/>
      <c r="E51" s="1"/>
      <c r="F51" s="1"/>
      <c r="G51" s="1"/>
      <c r="H51" s="1"/>
      <c r="I51" s="1"/>
      <c r="J51" s="285"/>
      <c r="K51" s="286" t="s">
        <v>7</v>
      </c>
      <c r="L51" s="1"/>
    </row>
    <row r="52" spans="1:12" ht="4.1500000000000004" customHeight="1" x14ac:dyDescent="0.25">
      <c r="A52" s="1"/>
      <c r="B52" s="1"/>
      <c r="C52" s="1"/>
      <c r="D52" s="1"/>
      <c r="E52" s="1"/>
      <c r="F52" s="1"/>
      <c r="G52" s="1"/>
      <c r="H52" s="1"/>
      <c r="I52" s="1"/>
      <c r="J52" s="286"/>
      <c r="K52" s="286"/>
      <c r="L52" s="1"/>
    </row>
    <row r="53" spans="1:12" ht="20.25" x14ac:dyDescent="0.4">
      <c r="A53" s="1"/>
      <c r="B53" s="1"/>
      <c r="C53" s="290"/>
      <c r="D53" s="1"/>
      <c r="E53" s="290"/>
      <c r="F53" s="291" t="s">
        <v>227</v>
      </c>
      <c r="G53" s="292"/>
      <c r="H53" s="292"/>
      <c r="I53" s="292"/>
      <c r="J53" s="293" t="e">
        <f>J49+J51</f>
        <v>#DIV/0!</v>
      </c>
      <c r="K53" s="286" t="s">
        <v>7</v>
      </c>
      <c r="L53" s="1"/>
    </row>
    <row r="54" spans="1:12" ht="4.9000000000000004" customHeight="1" x14ac:dyDescent="0.25">
      <c r="A54" s="1"/>
      <c r="B54" s="1"/>
      <c r="C54" s="1"/>
      <c r="D54" s="1"/>
      <c r="E54" s="1"/>
      <c r="F54" s="1"/>
      <c r="G54" s="1"/>
      <c r="H54" s="1"/>
      <c r="I54" s="1"/>
      <c r="J54" s="284"/>
      <c r="K54" s="1"/>
      <c r="L54" s="1"/>
    </row>
    <row r="55" spans="1:12" ht="4.9000000000000004" customHeight="1" thickBot="1" x14ac:dyDescent="0.3">
      <c r="A55" s="294"/>
      <c r="B55" s="294"/>
      <c r="C55" s="294"/>
      <c r="D55" s="294"/>
      <c r="E55" s="294"/>
      <c r="F55" s="294"/>
      <c r="G55" s="294"/>
      <c r="H55" s="294"/>
      <c r="I55" s="294"/>
      <c r="J55" s="295"/>
      <c r="K55" s="294"/>
      <c r="L55" s="294"/>
    </row>
    <row r="56" spans="1:12" ht="19.899999999999999" customHeight="1" thickBot="1" x14ac:dyDescent="0.3">
      <c r="A56" s="406" t="s">
        <v>228</v>
      </c>
      <c r="B56" s="407"/>
      <c r="C56" s="407"/>
      <c r="D56" s="407"/>
      <c r="E56" s="407"/>
      <c r="F56" s="408"/>
      <c r="G56" s="409" t="s">
        <v>229</v>
      </c>
      <c r="H56" s="410"/>
      <c r="I56" s="410"/>
      <c r="J56" s="410"/>
      <c r="K56" s="410"/>
      <c r="L56" s="411"/>
    </row>
    <row r="57" spans="1:12" ht="7.15" customHeight="1" thickBot="1" x14ac:dyDescent="0.35">
      <c r="A57" s="296"/>
      <c r="B57" s="296"/>
      <c r="C57" s="296"/>
      <c r="D57" s="296"/>
      <c r="E57" s="296"/>
      <c r="F57" s="296"/>
      <c r="G57" s="296"/>
      <c r="H57" s="296"/>
      <c r="I57" s="296"/>
      <c r="J57" s="296"/>
      <c r="K57" s="296"/>
      <c r="L57" s="296"/>
    </row>
    <row r="58" spans="1:12" ht="20.45" customHeight="1" thickBot="1" x14ac:dyDescent="0.3">
      <c r="A58" s="461" t="s">
        <v>230</v>
      </c>
      <c r="B58" s="462"/>
      <c r="C58" s="463"/>
      <c r="D58" s="461" t="s">
        <v>231</v>
      </c>
      <c r="E58" s="462"/>
      <c r="F58" s="463"/>
      <c r="G58" s="415" t="s">
        <v>232</v>
      </c>
      <c r="H58" s="416"/>
      <c r="I58" s="415" t="s">
        <v>233</v>
      </c>
      <c r="J58" s="464"/>
      <c r="K58" s="464"/>
      <c r="L58" s="416"/>
    </row>
    <row r="59" spans="1:12" ht="18" customHeight="1" x14ac:dyDescent="0.3">
      <c r="A59" s="421" t="s">
        <v>203</v>
      </c>
      <c r="B59" s="422"/>
      <c r="C59" s="224">
        <f>J39*0.22*0.2</f>
        <v>0</v>
      </c>
      <c r="D59" s="423" t="e">
        <f>J53+(C59*J37)</f>
        <v>#DIV/0!</v>
      </c>
      <c r="E59" s="423"/>
      <c r="F59" s="297"/>
      <c r="G59" s="424"/>
      <c r="H59" s="425"/>
      <c r="I59" s="430" t="e">
        <f>D59+G59</f>
        <v>#DIV/0!</v>
      </c>
      <c r="J59" s="431"/>
      <c r="K59" s="298"/>
      <c r="L59" s="299"/>
    </row>
    <row r="60" spans="1:12" ht="18" customHeight="1" x14ac:dyDescent="0.3">
      <c r="A60" s="465" t="s">
        <v>204</v>
      </c>
      <c r="B60" s="466"/>
      <c r="C60" s="334">
        <f>J39*0.22*0.35</f>
        <v>0</v>
      </c>
      <c r="D60" s="467" t="e">
        <f>J53+(C60*J37)</f>
        <v>#DIV/0!</v>
      </c>
      <c r="E60" s="467"/>
      <c r="F60" s="345"/>
      <c r="G60" s="426"/>
      <c r="H60" s="427"/>
      <c r="I60" s="435" t="e">
        <f>D60+G59</f>
        <v>#DIV/0!</v>
      </c>
      <c r="J60" s="436"/>
      <c r="K60" s="302"/>
      <c r="L60" s="303"/>
    </row>
    <row r="61" spans="1:12" ht="18" customHeight="1" thickBot="1" x14ac:dyDescent="0.35">
      <c r="A61" s="437" t="s">
        <v>205</v>
      </c>
      <c r="B61" s="438"/>
      <c r="C61" s="251">
        <f>J39*0.22*0.65</f>
        <v>0</v>
      </c>
      <c r="D61" s="439" t="e">
        <f>J53+(C61*J37)</f>
        <v>#DIV/0!</v>
      </c>
      <c r="E61" s="439"/>
      <c r="F61" s="304"/>
      <c r="G61" s="428"/>
      <c r="H61" s="429"/>
      <c r="I61" s="440" t="e">
        <f>D61+G59</f>
        <v>#DIV/0!</v>
      </c>
      <c r="J61" s="441"/>
      <c r="K61" s="305"/>
      <c r="L61" s="306"/>
    </row>
    <row r="62" spans="1:12" ht="4.1500000000000004" customHeight="1" x14ac:dyDescent="0.25">
      <c r="A62" s="1"/>
      <c r="B62" s="1"/>
      <c r="C62" s="1"/>
      <c r="D62" s="1"/>
      <c r="E62" s="1"/>
      <c r="F62" s="1"/>
      <c r="G62" s="1"/>
      <c r="H62" s="1"/>
      <c r="I62" s="1"/>
      <c r="J62" s="1"/>
      <c r="K62" s="1"/>
      <c r="L62" s="1"/>
    </row>
    <row r="63" spans="1:12" x14ac:dyDescent="0.25">
      <c r="A63" s="1"/>
      <c r="B63" s="1"/>
      <c r="D63" s="307"/>
      <c r="E63" s="1"/>
      <c r="F63" s="1"/>
      <c r="G63" s="420" t="s">
        <v>234</v>
      </c>
      <c r="H63" s="420"/>
      <c r="I63" s="420"/>
      <c r="J63" s="420"/>
      <c r="K63" s="420"/>
      <c r="L63" s="420"/>
    </row>
    <row r="64" spans="1:12" ht="14.45" customHeight="1" x14ac:dyDescent="0.25">
      <c r="A64" s="1"/>
      <c r="B64" s="1"/>
      <c r="C64" s="307"/>
      <c r="D64" s="307"/>
      <c r="E64" s="1"/>
      <c r="F64" s="1"/>
      <c r="G64" s="1"/>
      <c r="H64" s="1"/>
      <c r="I64" s="1"/>
      <c r="J64" s="1"/>
      <c r="K64" s="1"/>
      <c r="L64" s="1"/>
    </row>
    <row r="65" spans="1:12" ht="34.9" customHeight="1" x14ac:dyDescent="0.25">
      <c r="A65" s="1"/>
      <c r="B65" s="1"/>
      <c r="C65" s="307"/>
      <c r="D65" s="307"/>
      <c r="E65" s="1"/>
      <c r="F65" s="1"/>
      <c r="G65" s="1"/>
      <c r="H65" s="1"/>
      <c r="I65" s="1"/>
      <c r="J65" s="1"/>
      <c r="K65" s="1"/>
      <c r="L65" s="1"/>
    </row>
  </sheetData>
  <sheetProtection algorithmName="SHA-512" hashValue="FGl5q7owCteYVCZOixWiMsvOviZWgkprAMMS03loJPiKD7rMLkFIqakM0xvkox6vNg1rrr57Hodb3xqK3B9/OA==" saltValue="noGsKEY2s73riZUA5ymPZQ==" spinCount="100000" sheet="1" selectLockedCells="1"/>
  <mergeCells count="50">
    <mergeCell ref="G63:L63"/>
    <mergeCell ref="A59:B59"/>
    <mergeCell ref="D59:E59"/>
    <mergeCell ref="G59:H61"/>
    <mergeCell ref="I59:J59"/>
    <mergeCell ref="A60:B60"/>
    <mergeCell ref="D60:E60"/>
    <mergeCell ref="I60:J60"/>
    <mergeCell ref="A61:B61"/>
    <mergeCell ref="D61:E61"/>
    <mergeCell ref="I61:J61"/>
    <mergeCell ref="A35:L35"/>
    <mergeCell ref="G37:H37"/>
    <mergeCell ref="A56:F56"/>
    <mergeCell ref="G56:L56"/>
    <mergeCell ref="A58:C58"/>
    <mergeCell ref="D58:F58"/>
    <mergeCell ref="G58:H58"/>
    <mergeCell ref="I58:L58"/>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19:L19"/>
    <mergeCell ref="A21:A22"/>
    <mergeCell ref="B21:B22"/>
    <mergeCell ref="C21:E21"/>
    <mergeCell ref="F21:F22"/>
    <mergeCell ref="H21:J21"/>
    <mergeCell ref="D3:H3"/>
    <mergeCell ref="D4:H4"/>
    <mergeCell ref="A7:J7"/>
    <mergeCell ref="K7:L7"/>
    <mergeCell ref="A10:L10"/>
    <mergeCell ref="A12:A13"/>
    <mergeCell ref="B12:B13"/>
    <mergeCell ref="C12:E12"/>
    <mergeCell ref="F12:F13"/>
    <mergeCell ref="H12:J12"/>
  </mergeCells>
  <hyperlinks>
    <hyperlink ref="A34" r:id="rId1" xr:uid="{CF48B87B-2AB2-45B2-9935-4197ACBFAA90}"/>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4"/>
  <sheetViews>
    <sheetView tabSelected="1" view="pageBreakPreview" zoomScale="130" zoomScaleNormal="12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3.28515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1" t="s">
        <v>53</v>
      </c>
      <c r="E2" s="531"/>
      <c r="F2" s="531"/>
      <c r="G2" s="531"/>
      <c r="H2" s="18"/>
      <c r="I2" s="18"/>
      <c r="J2" s="18"/>
      <c r="K2" s="18"/>
      <c r="L2" s="13"/>
    </row>
    <row r="3" spans="1:12" ht="14.45" hidden="1" customHeight="1" x14ac:dyDescent="0.5">
      <c r="A3" s="6"/>
      <c r="B3" s="6"/>
      <c r="C3" s="6"/>
      <c r="D3" s="51"/>
      <c r="E3" s="51"/>
      <c r="F3" s="51"/>
      <c r="G3" s="51"/>
      <c r="H3" s="6"/>
      <c r="I3" s="6"/>
      <c r="J3" s="6"/>
      <c r="K3" s="6"/>
      <c r="L3" s="13"/>
    </row>
    <row r="4" spans="1:12" ht="0.6" customHeight="1" x14ac:dyDescent="0.5">
      <c r="A4" s="6"/>
      <c r="B4" s="6"/>
      <c r="C4" s="6"/>
      <c r="D4" s="51"/>
      <c r="E4" s="51"/>
      <c r="F4" s="51"/>
      <c r="G4" s="51"/>
      <c r="H4" s="6"/>
      <c r="I4" s="6"/>
      <c r="J4" s="6"/>
      <c r="K4" s="6"/>
      <c r="L4" s="13"/>
    </row>
    <row r="5" spans="1:12" ht="33.6" customHeight="1" x14ac:dyDescent="0.5">
      <c r="A5" s="6"/>
      <c r="B5" s="6"/>
      <c r="C5" s="6"/>
      <c r="D5" s="531" t="s">
        <v>54</v>
      </c>
      <c r="E5" s="531"/>
      <c r="F5" s="531"/>
      <c r="G5" s="531"/>
      <c r="H5" s="6"/>
      <c r="I5" s="6"/>
      <c r="J5" s="6"/>
      <c r="K5" s="6"/>
      <c r="L5" s="13"/>
    </row>
    <row r="6" spans="1:12" ht="24.6" customHeight="1" x14ac:dyDescent="0.25">
      <c r="A6" s="6"/>
      <c r="B6" s="6"/>
      <c r="C6" s="6"/>
      <c r="D6" s="6"/>
      <c r="E6" s="6"/>
      <c r="F6" s="6"/>
      <c r="G6" s="6"/>
      <c r="H6" s="6"/>
      <c r="I6" s="6"/>
      <c r="J6" s="6"/>
      <c r="K6" s="6"/>
      <c r="L6" s="13"/>
    </row>
    <row r="7" spans="1:12" ht="24.75" x14ac:dyDescent="0.5">
      <c r="A7" s="495" t="s">
        <v>92</v>
      </c>
      <c r="B7" s="495"/>
      <c r="C7" s="495"/>
      <c r="D7" s="495"/>
      <c r="E7" s="495"/>
      <c r="F7" s="495"/>
      <c r="G7" s="495"/>
      <c r="H7" s="495"/>
      <c r="I7" s="495"/>
      <c r="J7" s="532"/>
      <c r="K7" s="532"/>
      <c r="L7" s="13"/>
    </row>
    <row r="8" spans="1:12" ht="7.15" customHeight="1" x14ac:dyDescent="0.25">
      <c r="A8" s="6"/>
      <c r="B8" s="6"/>
      <c r="C8" s="6"/>
      <c r="D8" s="6"/>
      <c r="E8" s="6"/>
      <c r="F8" s="6"/>
      <c r="G8" s="6"/>
      <c r="H8" s="6"/>
      <c r="I8" s="6"/>
      <c r="J8" s="6"/>
      <c r="K8" s="6"/>
      <c r="L8" s="13"/>
    </row>
    <row r="9" spans="1:12" ht="16.149999999999999" customHeight="1" x14ac:dyDescent="0.25">
      <c r="A9" s="526" t="s">
        <v>265</v>
      </c>
      <c r="B9" s="526"/>
      <c r="C9" s="526"/>
      <c r="D9" s="526"/>
      <c r="E9" s="526"/>
      <c r="F9" s="526"/>
      <c r="G9" s="526"/>
      <c r="H9" s="526"/>
      <c r="I9" s="526"/>
      <c r="J9" s="526"/>
      <c r="K9" s="526"/>
      <c r="L9" s="13"/>
    </row>
    <row r="10" spans="1:12" ht="16.149999999999999" customHeight="1" x14ac:dyDescent="0.25">
      <c r="A10" s="526"/>
      <c r="B10" s="526"/>
      <c r="C10" s="526"/>
      <c r="D10" s="526"/>
      <c r="E10" s="526"/>
      <c r="F10" s="526"/>
      <c r="G10" s="526"/>
      <c r="H10" s="526"/>
      <c r="I10" s="526"/>
      <c r="J10" s="526"/>
      <c r="K10" s="526"/>
      <c r="L10" s="13"/>
    </row>
    <row r="11" spans="1:12" ht="16.149999999999999" customHeight="1" x14ac:dyDescent="0.25">
      <c r="A11" s="526"/>
      <c r="B11" s="526"/>
      <c r="C11" s="526"/>
      <c r="D11" s="526"/>
      <c r="E11" s="526"/>
      <c r="F11" s="526"/>
      <c r="G11" s="526"/>
      <c r="H11" s="526"/>
      <c r="I11" s="526"/>
      <c r="J11" s="526"/>
      <c r="K11" s="526"/>
      <c r="L11" s="13"/>
    </row>
    <row r="12" spans="1:12" ht="12" customHeight="1" x14ac:dyDescent="0.25">
      <c r="A12" s="6"/>
      <c r="B12" s="90"/>
      <c r="C12" s="90"/>
      <c r="D12" s="90"/>
      <c r="E12" s="90"/>
      <c r="F12" s="90"/>
      <c r="G12" s="90"/>
      <c r="H12" s="90"/>
      <c r="I12" s="90"/>
      <c r="J12" s="90"/>
      <c r="K12" s="6"/>
      <c r="L12" s="13"/>
    </row>
    <row r="13" spans="1:12" ht="16.149999999999999" customHeight="1" x14ac:dyDescent="0.25">
      <c r="A13" s="530" t="s">
        <v>266</v>
      </c>
      <c r="B13" s="530"/>
      <c r="C13" s="530"/>
      <c r="D13" s="530"/>
      <c r="E13" s="530"/>
      <c r="F13" s="530"/>
      <c r="G13" s="530"/>
      <c r="H13" s="530"/>
      <c r="I13" s="530"/>
      <c r="J13" s="530"/>
      <c r="K13" s="530"/>
      <c r="L13" s="13"/>
    </row>
    <row r="14" spans="1:12" ht="31.15" customHeight="1" x14ac:dyDescent="0.25">
      <c r="A14" s="530"/>
      <c r="B14" s="530"/>
      <c r="C14" s="530"/>
      <c r="D14" s="530"/>
      <c r="E14" s="530"/>
      <c r="F14" s="530"/>
      <c r="G14" s="530"/>
      <c r="H14" s="530"/>
      <c r="I14" s="530"/>
      <c r="J14" s="530"/>
      <c r="K14" s="530"/>
      <c r="L14" s="13"/>
    </row>
    <row r="15" spans="1:12" ht="16.149999999999999" customHeight="1" x14ac:dyDescent="0.25">
      <c r="A15" s="530"/>
      <c r="B15" s="530"/>
      <c r="C15" s="530"/>
      <c r="D15" s="530"/>
      <c r="E15" s="530"/>
      <c r="F15" s="530"/>
      <c r="G15" s="530"/>
      <c r="H15" s="530"/>
      <c r="I15" s="530"/>
      <c r="J15" s="530"/>
      <c r="K15" s="530"/>
      <c r="L15" s="13"/>
    </row>
    <row r="16" spans="1:12" ht="133.15" customHeight="1" x14ac:dyDescent="0.25">
      <c r="A16" s="6"/>
      <c r="B16" s="6"/>
      <c r="C16" s="6"/>
      <c r="D16" s="6"/>
      <c r="E16" s="6"/>
      <c r="F16" s="6"/>
      <c r="G16" s="6"/>
      <c r="H16" s="6"/>
      <c r="I16" s="6"/>
      <c r="J16" s="6"/>
      <c r="K16" s="6"/>
      <c r="L16" s="13"/>
    </row>
    <row r="17" spans="1:12" ht="16.149999999999999" customHeight="1" x14ac:dyDescent="0.25">
      <c r="A17" s="526" t="s">
        <v>93</v>
      </c>
      <c r="B17" s="526"/>
      <c r="C17" s="526"/>
      <c r="D17" s="526"/>
      <c r="E17" s="526"/>
      <c r="F17" s="526"/>
      <c r="G17" s="526"/>
      <c r="H17" s="526"/>
      <c r="I17" s="526"/>
      <c r="J17" s="526"/>
      <c r="K17" s="526"/>
      <c r="L17" s="13"/>
    </row>
    <row r="18" spans="1:12" ht="16.149999999999999" customHeight="1" x14ac:dyDescent="0.25">
      <c r="A18" s="526"/>
      <c r="B18" s="526"/>
      <c r="C18" s="526"/>
      <c r="D18" s="526"/>
      <c r="E18" s="526"/>
      <c r="F18" s="526"/>
      <c r="G18" s="526"/>
      <c r="H18" s="526"/>
      <c r="I18" s="526"/>
      <c r="J18" s="526"/>
      <c r="K18" s="526"/>
      <c r="L18" s="13"/>
    </row>
    <row r="19" spans="1:12" ht="16.149999999999999" customHeight="1" x14ac:dyDescent="0.25">
      <c r="A19" s="526"/>
      <c r="B19" s="526"/>
      <c r="C19" s="526"/>
      <c r="D19" s="526"/>
      <c r="E19" s="526"/>
      <c r="F19" s="526"/>
      <c r="G19" s="526"/>
      <c r="H19" s="526"/>
      <c r="I19" s="526"/>
      <c r="J19" s="526"/>
      <c r="K19" s="526"/>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27" t="s">
        <v>34</v>
      </c>
      <c r="D21" s="527" t="s">
        <v>33</v>
      </c>
      <c r="E21" s="527" t="s">
        <v>55</v>
      </c>
      <c r="F21" s="527"/>
      <c r="G21" s="527" t="s">
        <v>56</v>
      </c>
      <c r="H21" s="527" t="s">
        <v>2</v>
      </c>
      <c r="I21" s="528" t="s">
        <v>22</v>
      </c>
      <c r="J21" s="528"/>
      <c r="K21" s="6"/>
      <c r="L21" s="13"/>
    </row>
    <row r="22" spans="1:12" ht="18.600000000000001" customHeight="1" x14ac:dyDescent="0.25">
      <c r="A22" s="6"/>
      <c r="B22" s="6"/>
      <c r="C22" s="527"/>
      <c r="D22" s="527"/>
      <c r="E22" s="94" t="s">
        <v>49</v>
      </c>
      <c r="F22" s="94" t="s">
        <v>50</v>
      </c>
      <c r="G22" s="527"/>
      <c r="H22" s="527"/>
      <c r="I22" s="529"/>
      <c r="J22" s="529"/>
      <c r="K22" s="6"/>
      <c r="L22" s="13"/>
    </row>
    <row r="23" spans="1:12" ht="15" customHeight="1" x14ac:dyDescent="0.25">
      <c r="A23" s="6"/>
      <c r="B23" s="6"/>
      <c r="C23" s="525" t="s">
        <v>94</v>
      </c>
      <c r="D23" s="523">
        <v>6180</v>
      </c>
      <c r="E23" s="506">
        <v>50</v>
      </c>
      <c r="F23" s="507">
        <v>100</v>
      </c>
      <c r="G23" s="524">
        <v>1.2</v>
      </c>
      <c r="H23" s="509" t="s">
        <v>58</v>
      </c>
      <c r="I23" s="470" t="s">
        <v>59</v>
      </c>
      <c r="J23" s="471"/>
      <c r="K23" s="6"/>
      <c r="L23" s="13"/>
    </row>
    <row r="24" spans="1:12" ht="15" customHeight="1" x14ac:dyDescent="0.25">
      <c r="A24" s="6"/>
      <c r="B24" s="6"/>
      <c r="C24" s="525"/>
      <c r="D24" s="523"/>
      <c r="E24" s="506"/>
      <c r="F24" s="507"/>
      <c r="G24" s="508"/>
      <c r="H24" s="509"/>
      <c r="I24" s="472"/>
      <c r="J24" s="473"/>
      <c r="K24" s="6"/>
      <c r="L24" s="13"/>
    </row>
    <row r="25" spans="1:12" ht="15" customHeight="1" x14ac:dyDescent="0.25">
      <c r="A25" s="6"/>
      <c r="B25" s="6"/>
      <c r="C25" s="525"/>
      <c r="D25" s="523"/>
      <c r="E25" s="506"/>
      <c r="F25" s="507"/>
      <c r="G25" s="508"/>
      <c r="H25" s="509"/>
      <c r="I25" s="472"/>
      <c r="J25" s="473"/>
      <c r="K25" s="6"/>
      <c r="L25" s="13"/>
    </row>
    <row r="26" spans="1:12" ht="15" customHeight="1" x14ac:dyDescent="0.25">
      <c r="A26" s="6"/>
      <c r="B26" s="6"/>
      <c r="C26" s="513" t="s">
        <v>95</v>
      </c>
      <c r="D26" s="514">
        <v>10920</v>
      </c>
      <c r="E26" s="515">
        <v>50</v>
      </c>
      <c r="F26" s="516">
        <v>100</v>
      </c>
      <c r="G26" s="517">
        <v>1.2</v>
      </c>
      <c r="H26" s="519" t="s">
        <v>58</v>
      </c>
      <c r="I26" s="468" t="s">
        <v>267</v>
      </c>
      <c r="J26" s="469"/>
      <c r="K26" s="6"/>
      <c r="L26" s="13"/>
    </row>
    <row r="27" spans="1:12" ht="15" customHeight="1" x14ac:dyDescent="0.25">
      <c r="A27" s="6"/>
      <c r="B27" s="6"/>
      <c r="C27" s="513"/>
      <c r="D27" s="514"/>
      <c r="E27" s="515"/>
      <c r="F27" s="516"/>
      <c r="G27" s="518"/>
      <c r="H27" s="519"/>
      <c r="I27" s="468"/>
      <c r="J27" s="469"/>
      <c r="K27" s="6"/>
      <c r="L27" s="13"/>
    </row>
    <row r="28" spans="1:12" ht="15" customHeight="1" x14ac:dyDescent="0.25">
      <c r="A28" s="6"/>
      <c r="B28" s="6"/>
      <c r="C28" s="513"/>
      <c r="D28" s="514"/>
      <c r="E28" s="515"/>
      <c r="F28" s="516"/>
      <c r="G28" s="518"/>
      <c r="H28" s="519"/>
      <c r="I28" s="468"/>
      <c r="J28" s="469"/>
      <c r="K28" s="6"/>
      <c r="L28" s="13"/>
    </row>
    <row r="29" spans="1:12" ht="15" customHeight="1" x14ac:dyDescent="0.25">
      <c r="A29" s="6"/>
      <c r="B29" s="6"/>
      <c r="C29" s="522" t="s">
        <v>96</v>
      </c>
      <c r="D29" s="523">
        <v>15430</v>
      </c>
      <c r="E29" s="506">
        <v>50</v>
      </c>
      <c r="F29" s="507">
        <v>100</v>
      </c>
      <c r="G29" s="524">
        <v>1.2</v>
      </c>
      <c r="H29" s="509" t="s">
        <v>58</v>
      </c>
      <c r="I29" s="468"/>
      <c r="J29" s="469"/>
      <c r="K29" s="6"/>
      <c r="L29" s="13"/>
    </row>
    <row r="30" spans="1:12" ht="15" customHeight="1" x14ac:dyDescent="0.25">
      <c r="A30" s="6"/>
      <c r="B30" s="6"/>
      <c r="C30" s="522"/>
      <c r="D30" s="523"/>
      <c r="E30" s="506"/>
      <c r="F30" s="507"/>
      <c r="G30" s="508"/>
      <c r="H30" s="509"/>
      <c r="I30" s="468"/>
      <c r="J30" s="469"/>
      <c r="K30" s="6"/>
      <c r="L30" s="13"/>
    </row>
    <row r="31" spans="1:12" ht="15" customHeight="1" x14ac:dyDescent="0.25">
      <c r="A31" s="6"/>
      <c r="B31" s="6"/>
      <c r="C31" s="522"/>
      <c r="D31" s="523"/>
      <c r="E31" s="506"/>
      <c r="F31" s="507"/>
      <c r="G31" s="508"/>
      <c r="H31" s="509"/>
      <c r="I31" s="468"/>
      <c r="J31" s="469"/>
      <c r="K31" s="6"/>
      <c r="L31" s="13"/>
    </row>
    <row r="32" spans="1:12" ht="15" customHeight="1" x14ac:dyDescent="0.25">
      <c r="A32" s="6"/>
      <c r="B32" s="6"/>
      <c r="C32" s="513" t="s">
        <v>107</v>
      </c>
      <c r="D32" s="514">
        <v>16230</v>
      </c>
      <c r="E32" s="515">
        <v>100</v>
      </c>
      <c r="F32" s="516">
        <v>150</v>
      </c>
      <c r="G32" s="517">
        <v>1.8</v>
      </c>
      <c r="H32" s="519" t="s">
        <v>68</v>
      </c>
      <c r="I32" s="468"/>
      <c r="J32" s="469"/>
      <c r="K32" s="6"/>
      <c r="L32" s="13"/>
    </row>
    <row r="33" spans="1:13" ht="15" customHeight="1" x14ac:dyDescent="0.25">
      <c r="A33" s="6"/>
      <c r="B33" s="6"/>
      <c r="C33" s="513"/>
      <c r="D33" s="514"/>
      <c r="E33" s="515"/>
      <c r="F33" s="516"/>
      <c r="G33" s="518"/>
      <c r="H33" s="519"/>
      <c r="I33" s="468"/>
      <c r="J33" s="469"/>
      <c r="K33" s="6"/>
      <c r="L33" s="13"/>
    </row>
    <row r="34" spans="1:13" ht="15" customHeight="1" x14ac:dyDescent="0.25">
      <c r="A34" s="6"/>
      <c r="B34" s="6"/>
      <c r="C34" s="513"/>
      <c r="D34" s="514"/>
      <c r="E34" s="515"/>
      <c r="F34" s="516"/>
      <c r="G34" s="518"/>
      <c r="H34" s="519"/>
      <c r="I34" s="468"/>
      <c r="J34" s="469"/>
      <c r="K34" s="6"/>
      <c r="L34" s="13"/>
    </row>
    <row r="35" spans="1:13" ht="15" customHeight="1" x14ac:dyDescent="0.25">
      <c r="A35" s="6"/>
      <c r="B35" s="6"/>
      <c r="C35" s="522"/>
      <c r="D35" s="523"/>
      <c r="E35" s="506"/>
      <c r="F35" s="507"/>
      <c r="G35" s="508"/>
      <c r="H35" s="509"/>
      <c r="I35" s="468"/>
      <c r="J35" s="469"/>
      <c r="K35" s="6"/>
      <c r="L35" s="13"/>
    </row>
    <row r="36" spans="1:13" ht="15" customHeight="1" x14ac:dyDescent="0.25">
      <c r="A36" s="6"/>
      <c r="B36" s="6"/>
      <c r="C36" s="522"/>
      <c r="D36" s="523"/>
      <c r="E36" s="506"/>
      <c r="F36" s="507"/>
      <c r="G36" s="508"/>
      <c r="H36" s="509"/>
      <c r="I36" s="468"/>
      <c r="J36" s="469"/>
      <c r="K36" s="6"/>
      <c r="L36" s="13"/>
    </row>
    <row r="37" spans="1:13" ht="15" customHeight="1" x14ac:dyDescent="0.25">
      <c r="A37" s="6"/>
      <c r="B37" s="6"/>
      <c r="C37" s="522"/>
      <c r="D37" s="523"/>
      <c r="E37" s="506"/>
      <c r="F37" s="507"/>
      <c r="G37" s="508"/>
      <c r="H37" s="509"/>
      <c r="I37" s="520"/>
      <c r="J37" s="521"/>
      <c r="K37" s="6"/>
      <c r="L37" s="13"/>
    </row>
    <row r="38" spans="1:13" ht="15.6" customHeight="1" x14ac:dyDescent="0.25">
      <c r="A38" s="6"/>
      <c r="B38" s="13"/>
      <c r="C38" s="510" t="s">
        <v>248</v>
      </c>
      <c r="D38" s="510"/>
      <c r="E38" s="510"/>
      <c r="F38" s="510"/>
      <c r="G38" s="510"/>
      <c r="H38" s="510"/>
      <c r="I38" s="510"/>
      <c r="J38" s="510"/>
      <c r="K38" s="510"/>
      <c r="L38" s="12"/>
      <c r="M38" s="12"/>
    </row>
    <row r="39" spans="1:13" ht="8.4499999999999993" customHeight="1" x14ac:dyDescent="0.25">
      <c r="A39" s="6"/>
      <c r="B39" s="6"/>
      <c r="C39" s="11"/>
      <c r="D39" s="3"/>
      <c r="E39" s="4"/>
      <c r="F39" s="5"/>
      <c r="G39" s="2"/>
      <c r="H39" s="2"/>
      <c r="I39" s="2"/>
      <c r="J39" s="6"/>
      <c r="K39" s="6"/>
      <c r="L39" s="13"/>
    </row>
    <row r="40" spans="1:13" ht="15.75" x14ac:dyDescent="0.25">
      <c r="A40" s="6"/>
      <c r="B40" s="511" t="s">
        <v>3</v>
      </c>
      <c r="C40" s="511"/>
      <c r="D40" s="511"/>
      <c r="E40" s="55" t="s">
        <v>18</v>
      </c>
      <c r="F40" s="55" t="s">
        <v>19</v>
      </c>
      <c r="G40" s="55" t="s">
        <v>20</v>
      </c>
      <c r="H40" s="16"/>
      <c r="I40" s="16"/>
      <c r="J40" s="16"/>
      <c r="K40" s="6"/>
      <c r="L40" s="13"/>
    </row>
    <row r="41" spans="1:13" ht="15.75" x14ac:dyDescent="0.25">
      <c r="A41" s="6"/>
      <c r="B41" s="511"/>
      <c r="C41" s="511"/>
      <c r="D41" s="511"/>
      <c r="E41" s="52" t="s">
        <v>250</v>
      </c>
      <c r="F41" s="53" t="s">
        <v>251</v>
      </c>
      <c r="G41" s="54" t="s">
        <v>115</v>
      </c>
      <c r="H41" s="512" t="s">
        <v>6</v>
      </c>
      <c r="I41" s="512"/>
      <c r="J41" s="512"/>
      <c r="K41" s="6"/>
      <c r="L41" s="13"/>
    </row>
    <row r="42" spans="1:13" ht="27" customHeight="1" x14ac:dyDescent="0.25">
      <c r="A42" s="6"/>
      <c r="B42" s="500" t="s">
        <v>35</v>
      </c>
      <c r="C42" s="500"/>
      <c r="D42" s="500"/>
      <c r="E42" s="501" t="s">
        <v>103</v>
      </c>
      <c r="F42" s="501"/>
      <c r="G42" s="501"/>
      <c r="H42" s="502" t="s">
        <v>110</v>
      </c>
      <c r="I42" s="502"/>
      <c r="J42" s="502"/>
      <c r="K42" s="6"/>
      <c r="L42" s="13"/>
    </row>
    <row r="43" spans="1:13" ht="12.6" customHeight="1" x14ac:dyDescent="0.25">
      <c r="A43" s="6"/>
      <c r="B43" s="14"/>
      <c r="C43" s="503" t="s">
        <v>51</v>
      </c>
      <c r="D43" s="503"/>
      <c r="E43" s="48" t="s">
        <v>52</v>
      </c>
      <c r="F43" s="15"/>
      <c r="G43" s="15"/>
      <c r="H43" s="15"/>
      <c r="I43" s="15"/>
      <c r="J43" s="15"/>
      <c r="K43" s="6"/>
      <c r="L43" s="13"/>
    </row>
    <row r="44" spans="1:13" ht="17.45" customHeight="1" x14ac:dyDescent="0.25">
      <c r="A44" s="6"/>
      <c r="B44" s="504" t="s">
        <v>23</v>
      </c>
      <c r="C44" s="504"/>
      <c r="D44" s="504"/>
      <c r="E44" s="91" t="s">
        <v>18</v>
      </c>
      <c r="F44" s="91" t="s">
        <v>19</v>
      </c>
      <c r="G44" s="91" t="s">
        <v>20</v>
      </c>
      <c r="H44" s="505" t="s">
        <v>21</v>
      </c>
      <c r="I44" s="505"/>
      <c r="J44" s="505"/>
      <c r="K44" s="6"/>
      <c r="L44" s="13"/>
    </row>
    <row r="45" spans="1:13" ht="15.75" x14ac:dyDescent="0.25">
      <c r="A45" s="6"/>
      <c r="B45" s="504"/>
      <c r="C45" s="504"/>
      <c r="D45" s="504"/>
      <c r="E45" s="56" t="s">
        <v>252</v>
      </c>
      <c r="F45" s="57" t="s">
        <v>253</v>
      </c>
      <c r="G45" s="58" t="s">
        <v>254</v>
      </c>
      <c r="H45" s="505"/>
      <c r="I45" s="505"/>
      <c r="J45" s="505"/>
      <c r="K45" s="6"/>
      <c r="L45" s="13"/>
    </row>
    <row r="46" spans="1:13" ht="27" customHeight="1" x14ac:dyDescent="0.25">
      <c r="A46" s="6"/>
      <c r="B46" s="479" t="s">
        <v>249</v>
      </c>
      <c r="C46" s="480"/>
      <c r="D46" s="481"/>
      <c r="E46" s="482" t="s">
        <v>101</v>
      </c>
      <c r="F46" s="483"/>
      <c r="G46" s="483"/>
      <c r="H46" s="492" t="s">
        <v>91</v>
      </c>
      <c r="I46" s="492"/>
      <c r="J46" s="493"/>
      <c r="K46" s="6"/>
      <c r="L46" s="13"/>
    </row>
    <row r="47" spans="1:13" ht="17.45" customHeight="1" x14ac:dyDescent="0.25">
      <c r="A47" s="6"/>
      <c r="B47" s="6"/>
      <c r="C47" s="6"/>
      <c r="D47" s="6"/>
      <c r="E47" s="6"/>
      <c r="F47" s="6"/>
      <c r="H47" s="494" t="s">
        <v>36</v>
      </c>
      <c r="I47" s="494"/>
      <c r="J47" s="494"/>
      <c r="K47" s="6"/>
      <c r="L47" s="13"/>
    </row>
    <row r="48" spans="1:13" ht="23.45" customHeight="1" x14ac:dyDescent="0.5">
      <c r="A48" s="495" t="s">
        <v>97</v>
      </c>
      <c r="B48" s="495"/>
      <c r="C48" s="495"/>
      <c r="D48" s="495"/>
      <c r="E48" s="495"/>
      <c r="F48" s="495"/>
      <c r="G48" s="495"/>
      <c r="H48" s="495"/>
      <c r="I48" s="495"/>
      <c r="J48" s="6"/>
      <c r="K48" s="6"/>
      <c r="L48" s="13"/>
    </row>
    <row r="49" spans="1:20" ht="3.6" customHeight="1" x14ac:dyDescent="0.5">
      <c r="A49" s="93"/>
      <c r="B49" s="93"/>
      <c r="C49" s="93"/>
      <c r="D49" s="93"/>
      <c r="E49" s="93"/>
      <c r="F49" s="93"/>
      <c r="G49" s="93"/>
      <c r="H49" s="93"/>
      <c r="I49" s="93"/>
      <c r="J49" s="6"/>
      <c r="K49" s="6"/>
      <c r="L49" s="13"/>
    </row>
    <row r="50" spans="1:20" ht="56.45" customHeight="1" x14ac:dyDescent="0.25">
      <c r="A50" s="6"/>
      <c r="B50" s="6"/>
      <c r="C50" s="496" t="s">
        <v>48</v>
      </c>
      <c r="D50" s="496"/>
      <c r="E50" s="496"/>
      <c r="F50" s="496"/>
      <c r="G50" s="496"/>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488" t="s">
        <v>92</v>
      </c>
      <c r="B52" s="489"/>
      <c r="C52" s="489"/>
      <c r="D52" s="490"/>
      <c r="E52" s="79"/>
      <c r="F52" s="491"/>
      <c r="G52" s="491"/>
      <c r="H52" s="80" t="s">
        <v>9</v>
      </c>
      <c r="I52" s="81"/>
      <c r="J52" s="82" t="s">
        <v>109</v>
      </c>
      <c r="K52" s="83"/>
      <c r="L52" s="21"/>
      <c r="M52">
        <v>5</v>
      </c>
      <c r="N52">
        <v>7</v>
      </c>
      <c r="O52">
        <v>8</v>
      </c>
      <c r="P52">
        <v>10</v>
      </c>
      <c r="Q52">
        <v>12</v>
      </c>
    </row>
    <row r="53" spans="1:20" ht="4.1500000000000004" customHeight="1" x14ac:dyDescent="0.25">
      <c r="A53" s="71"/>
      <c r="B53" s="22"/>
      <c r="C53" s="22"/>
      <c r="D53" s="22"/>
      <c r="E53" s="22"/>
      <c r="F53" s="22"/>
      <c r="G53" s="22"/>
      <c r="H53" s="22"/>
      <c r="I53" s="27"/>
      <c r="J53" s="28"/>
      <c r="K53" s="73"/>
      <c r="L53" s="21"/>
    </row>
    <row r="54" spans="1:20" ht="16.149999999999999" customHeight="1" x14ac:dyDescent="0.25">
      <c r="A54" s="71"/>
      <c r="B54" s="22" t="s">
        <v>98</v>
      </c>
      <c r="C54" s="22"/>
      <c r="D54" s="22"/>
      <c r="E54" s="22"/>
      <c r="F54" s="22"/>
      <c r="G54" s="22"/>
      <c r="H54" s="22"/>
      <c r="I54" s="30"/>
      <c r="J54" s="28" t="s">
        <v>13</v>
      </c>
      <c r="K54" s="73"/>
      <c r="L54" s="21"/>
    </row>
    <row r="55" spans="1:20" ht="4.1500000000000004" customHeight="1" x14ac:dyDescent="0.25">
      <c r="A55" s="71"/>
      <c r="B55" s="22"/>
      <c r="C55" s="22"/>
      <c r="D55" s="22"/>
      <c r="E55" s="22"/>
      <c r="F55" s="22"/>
      <c r="G55" s="22"/>
      <c r="H55" s="22"/>
      <c r="I55" s="27"/>
      <c r="J55" s="28"/>
      <c r="K55" s="73"/>
      <c r="L55" s="21"/>
    </row>
    <row r="56" spans="1:20" x14ac:dyDescent="0.25">
      <c r="A56" s="71"/>
      <c r="B56" s="22" t="s">
        <v>24</v>
      </c>
      <c r="C56" s="22"/>
      <c r="D56" s="22"/>
      <c r="E56" s="22"/>
      <c r="F56" s="22"/>
      <c r="G56" s="22"/>
      <c r="H56" s="22"/>
      <c r="I56" s="30"/>
      <c r="J56" s="28" t="s">
        <v>32</v>
      </c>
      <c r="K56" s="73"/>
      <c r="L56" s="21"/>
      <c r="M56" s="9">
        <v>0.2</v>
      </c>
      <c r="N56" s="9">
        <v>0.15</v>
      </c>
      <c r="O56" s="9">
        <v>0.15</v>
      </c>
      <c r="P56" s="9">
        <v>0.12</v>
      </c>
      <c r="Q56" s="10">
        <v>0.1</v>
      </c>
    </row>
    <row r="57" spans="1:20" ht="4.1500000000000004" customHeight="1" x14ac:dyDescent="0.25">
      <c r="A57" s="71"/>
      <c r="B57" s="22"/>
      <c r="C57" s="22"/>
      <c r="D57" s="22"/>
      <c r="E57" s="22"/>
      <c r="F57" s="22"/>
      <c r="G57" s="22"/>
      <c r="H57" s="22"/>
      <c r="I57" s="26"/>
      <c r="J57" s="28"/>
      <c r="K57" s="73"/>
      <c r="L57" s="21"/>
    </row>
    <row r="58" spans="1:20" x14ac:dyDescent="0.25">
      <c r="A58" s="71"/>
      <c r="B58" s="22" t="s">
        <v>29</v>
      </c>
      <c r="C58" s="22"/>
      <c r="D58" s="22"/>
      <c r="E58" s="22"/>
      <c r="F58" s="22"/>
      <c r="G58" s="22"/>
      <c r="H58" s="22"/>
      <c r="I58" s="30"/>
      <c r="J58" s="28" t="s">
        <v>14</v>
      </c>
      <c r="K58" s="73"/>
      <c r="L58" s="21"/>
      <c r="M58" s="182">
        <f>'Coef charges fixes'!D87</f>
        <v>0.16435680000000003</v>
      </c>
      <c r="N58" s="182">
        <f>'Coef charges fixes'!D89</f>
        <v>0.12594319354910713</v>
      </c>
      <c r="O58" s="182">
        <f>'Coef charges fixes'!D90</f>
        <v>0.11818900020214844</v>
      </c>
      <c r="P58" s="182">
        <f>'Coef charges fixes'!D93</f>
        <v>9.9199869865413071E-2</v>
      </c>
      <c r="Q58" s="182">
        <f>'Coef charges fixes'!D96</f>
        <v>8.6716554077216679E-2</v>
      </c>
    </row>
    <row r="59" spans="1:20" ht="4.1500000000000004" customHeight="1" x14ac:dyDescent="0.25">
      <c r="A59" s="71"/>
      <c r="B59" s="22"/>
      <c r="C59" s="22"/>
      <c r="D59" s="22"/>
      <c r="E59" s="22"/>
      <c r="F59" s="22"/>
      <c r="G59" s="22"/>
      <c r="H59" s="22"/>
      <c r="I59" s="26"/>
      <c r="J59" s="28"/>
      <c r="K59" s="73"/>
      <c r="L59" s="23"/>
    </row>
    <row r="60" spans="1:20" ht="14.45" customHeight="1" x14ac:dyDescent="0.25">
      <c r="A60" s="71"/>
      <c r="B60" s="22" t="s">
        <v>25</v>
      </c>
      <c r="C60" s="22"/>
      <c r="D60" s="22"/>
      <c r="E60" s="22"/>
      <c r="F60" s="22"/>
      <c r="G60" s="22"/>
      <c r="H60" s="22"/>
      <c r="I60" s="30"/>
      <c r="J60" s="28" t="s">
        <v>5</v>
      </c>
      <c r="K60" s="73"/>
      <c r="L60" s="21"/>
      <c r="T60">
        <v>15</v>
      </c>
    </row>
    <row r="61" spans="1:20" ht="4.1500000000000004" customHeight="1" x14ac:dyDescent="0.25">
      <c r="A61" s="71"/>
      <c r="B61" s="22"/>
      <c r="C61" s="22"/>
      <c r="D61" s="22"/>
      <c r="E61" s="22"/>
      <c r="F61" s="22"/>
      <c r="G61" s="22"/>
      <c r="H61" s="22"/>
      <c r="I61" s="26"/>
      <c r="J61" s="29"/>
      <c r="K61" s="74"/>
      <c r="L61" s="21"/>
    </row>
    <row r="62" spans="1:20" x14ac:dyDescent="0.25">
      <c r="A62" s="71"/>
      <c r="B62" s="22" t="s">
        <v>26</v>
      </c>
      <c r="C62" s="22"/>
      <c r="D62" s="22"/>
      <c r="E62" s="22"/>
      <c r="F62" s="22"/>
      <c r="G62" s="22"/>
      <c r="H62" s="22"/>
      <c r="I62" s="31" t="b">
        <f>IF(I60=7,I58*N58,IF(I60=5,I58*M58,IF(I60=8,I58*O58,IF(I60=10,I58*P58,IF(I60=12,I58*Q58,FALSE)))))</f>
        <v>0</v>
      </c>
      <c r="J62" s="28" t="s">
        <v>4</v>
      </c>
      <c r="K62" s="74"/>
      <c r="L62" s="21"/>
    </row>
    <row r="63" spans="1:20" ht="4.1500000000000004" customHeight="1" x14ac:dyDescent="0.25">
      <c r="A63" s="71"/>
      <c r="B63" s="22"/>
      <c r="C63" s="22"/>
      <c r="D63" s="22"/>
      <c r="E63" s="22"/>
      <c r="F63" s="22"/>
      <c r="G63" s="22"/>
      <c r="H63" s="22"/>
      <c r="I63" s="26"/>
      <c r="J63" s="28"/>
      <c r="K63" s="74"/>
      <c r="L63" s="21"/>
    </row>
    <row r="64" spans="1:20" x14ac:dyDescent="0.25">
      <c r="A64" s="71"/>
      <c r="B64" s="22" t="s">
        <v>27</v>
      </c>
      <c r="C64" s="22"/>
      <c r="D64" s="22"/>
      <c r="E64" s="22"/>
      <c r="F64" s="22"/>
      <c r="G64" s="22"/>
      <c r="H64" s="22"/>
      <c r="I64" s="32" t="e">
        <f>I62/I56</f>
        <v>#DIV/0!</v>
      </c>
      <c r="J64" s="28" t="s">
        <v>6</v>
      </c>
      <c r="K64" s="74"/>
      <c r="L64" s="21"/>
    </row>
    <row r="65" spans="1:17" ht="4.1500000000000004" customHeight="1" x14ac:dyDescent="0.25">
      <c r="A65" s="71"/>
      <c r="B65" s="22"/>
      <c r="C65" s="22"/>
      <c r="D65" s="22"/>
      <c r="E65" s="22"/>
      <c r="F65" s="22"/>
      <c r="G65" s="22"/>
      <c r="H65" s="22"/>
      <c r="I65" s="26"/>
      <c r="J65" s="28"/>
      <c r="K65" s="74"/>
      <c r="L65" s="21"/>
    </row>
    <row r="66" spans="1:17" x14ac:dyDescent="0.25">
      <c r="A66" s="71"/>
      <c r="B66" s="22" t="s">
        <v>99</v>
      </c>
      <c r="C66" s="22"/>
      <c r="D66" s="22"/>
      <c r="E66" s="22"/>
      <c r="F66" s="22"/>
      <c r="G66" s="22"/>
      <c r="H66" s="22"/>
      <c r="I66" s="30"/>
      <c r="J66" s="28" t="s">
        <v>6</v>
      </c>
      <c r="K66" s="74"/>
      <c r="L66" s="21"/>
    </row>
    <row r="67" spans="1:17" ht="4.1500000000000004" customHeight="1" x14ac:dyDescent="0.25">
      <c r="A67" s="71"/>
      <c r="B67" s="22"/>
      <c r="C67" s="22"/>
      <c r="D67" s="22"/>
      <c r="E67" s="22"/>
      <c r="F67" s="22"/>
      <c r="G67" s="22"/>
      <c r="H67" s="22"/>
      <c r="I67" s="20"/>
      <c r="J67" s="28"/>
      <c r="K67" s="74"/>
      <c r="L67" s="21"/>
    </row>
    <row r="68" spans="1:17" ht="18" x14ac:dyDescent="0.25">
      <c r="A68" s="75"/>
      <c r="B68" s="76"/>
      <c r="C68" s="76"/>
      <c r="D68" s="84"/>
      <c r="E68" s="78"/>
      <c r="F68" s="486" t="s">
        <v>31</v>
      </c>
      <c r="G68" s="487"/>
      <c r="H68" s="487"/>
      <c r="I68" s="65">
        <f>IF(I56=0,0,I64+I66)</f>
        <v>0</v>
      </c>
      <c r="J68" s="66" t="s">
        <v>6</v>
      </c>
      <c r="K68" s="67"/>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88" t="s">
        <v>30</v>
      </c>
      <c r="B71" s="489"/>
      <c r="C71" s="489"/>
      <c r="D71" s="490"/>
      <c r="E71" s="68" t="s">
        <v>17</v>
      </c>
      <c r="F71" s="485"/>
      <c r="G71" s="485"/>
      <c r="H71" s="485"/>
      <c r="I71" s="485"/>
      <c r="J71" s="69"/>
      <c r="K71" s="70"/>
      <c r="L71" s="21"/>
      <c r="M71">
        <v>5</v>
      </c>
      <c r="N71">
        <v>7</v>
      </c>
      <c r="O71">
        <v>8</v>
      </c>
      <c r="P71">
        <v>10</v>
      </c>
      <c r="Q71">
        <v>12</v>
      </c>
    </row>
    <row r="72" spans="1:17" ht="4.3499999999999996" customHeight="1" x14ac:dyDescent="0.25">
      <c r="A72" s="71"/>
      <c r="B72" s="22"/>
      <c r="C72" s="22"/>
      <c r="D72" s="22"/>
      <c r="E72" s="22"/>
      <c r="F72" s="22"/>
      <c r="G72" s="22"/>
      <c r="H72" s="22"/>
      <c r="I72" s="22"/>
      <c r="J72" s="20"/>
      <c r="K72" s="72"/>
      <c r="L72" s="21"/>
    </row>
    <row r="73" spans="1:17" ht="14.45" customHeight="1" x14ac:dyDescent="0.25">
      <c r="A73" s="71"/>
      <c r="B73" s="22" t="s">
        <v>24</v>
      </c>
      <c r="C73" s="22"/>
      <c r="D73" s="22"/>
      <c r="E73" s="22"/>
      <c r="F73" s="22"/>
      <c r="G73" s="22"/>
      <c r="H73" s="22"/>
      <c r="I73" s="30"/>
      <c r="J73" s="28" t="s">
        <v>32</v>
      </c>
      <c r="K73" s="73"/>
      <c r="L73" s="21"/>
      <c r="M73" s="9">
        <v>0.2</v>
      </c>
      <c r="N73" s="9">
        <v>0.15</v>
      </c>
      <c r="O73" s="9">
        <v>0.15</v>
      </c>
      <c r="P73" s="9">
        <v>0.12</v>
      </c>
      <c r="Q73" s="10">
        <v>0.1</v>
      </c>
    </row>
    <row r="74" spans="1:17" ht="4.1500000000000004" customHeight="1" x14ac:dyDescent="0.25">
      <c r="A74" s="71"/>
      <c r="B74" s="22"/>
      <c r="C74" s="22"/>
      <c r="D74" s="22"/>
      <c r="E74" s="22"/>
      <c r="F74" s="22"/>
      <c r="G74" s="22"/>
      <c r="H74" s="22"/>
      <c r="I74" s="26"/>
      <c r="J74" s="28"/>
      <c r="K74" s="73"/>
      <c r="L74" s="21"/>
    </row>
    <row r="75" spans="1:17" ht="14.45" customHeight="1" x14ac:dyDescent="0.25">
      <c r="A75" s="71"/>
      <c r="B75" s="22" t="s">
        <v>29</v>
      </c>
      <c r="C75" s="22"/>
      <c r="D75" s="22"/>
      <c r="E75" s="22"/>
      <c r="F75" s="22"/>
      <c r="G75" s="22"/>
      <c r="H75" s="22"/>
      <c r="I75" s="30"/>
      <c r="J75" s="28" t="s">
        <v>14</v>
      </c>
      <c r="K75" s="73"/>
      <c r="L75" s="21"/>
      <c r="M75" s="182">
        <f>M58</f>
        <v>0.16435680000000003</v>
      </c>
      <c r="N75" s="182">
        <f>N58</f>
        <v>0.12594319354910713</v>
      </c>
      <c r="O75" s="182">
        <f>O58</f>
        <v>0.11818900020214844</v>
      </c>
      <c r="P75" s="182">
        <f>P58</f>
        <v>9.9199869865413071E-2</v>
      </c>
      <c r="Q75" s="182">
        <f>Q58</f>
        <v>8.6716554077216679E-2</v>
      </c>
    </row>
    <row r="76" spans="1:17" ht="4.1500000000000004" customHeight="1" x14ac:dyDescent="0.25">
      <c r="A76" s="71"/>
      <c r="B76" s="22"/>
      <c r="C76" s="22"/>
      <c r="D76" s="22"/>
      <c r="E76" s="22"/>
      <c r="F76" s="22"/>
      <c r="G76" s="22"/>
      <c r="H76" s="22"/>
      <c r="I76" s="26"/>
      <c r="J76" s="28"/>
      <c r="K76" s="73"/>
      <c r="L76" s="23"/>
    </row>
    <row r="77" spans="1:17" ht="14.45" customHeight="1" x14ac:dyDescent="0.25">
      <c r="A77" s="71"/>
      <c r="B77" s="22" t="s">
        <v>37</v>
      </c>
      <c r="C77" s="22"/>
      <c r="D77" s="22"/>
      <c r="E77" s="22"/>
      <c r="F77" s="22"/>
      <c r="G77" s="22"/>
      <c r="H77" s="22"/>
      <c r="I77" s="30"/>
      <c r="J77" s="28" t="s">
        <v>5</v>
      </c>
      <c r="K77" s="73"/>
      <c r="L77" s="21"/>
    </row>
    <row r="78" spans="1:17" ht="4.1500000000000004" customHeight="1" x14ac:dyDescent="0.25">
      <c r="A78" s="71"/>
      <c r="B78" s="22"/>
      <c r="C78" s="22"/>
      <c r="D78" s="22"/>
      <c r="E78" s="22"/>
      <c r="F78" s="22"/>
      <c r="G78" s="22"/>
      <c r="H78" s="22"/>
      <c r="I78" s="26"/>
      <c r="J78" s="29"/>
      <c r="K78" s="74"/>
      <c r="L78" s="21"/>
    </row>
    <row r="79" spans="1:17" ht="14.45" customHeight="1" x14ac:dyDescent="0.25">
      <c r="A79" s="71"/>
      <c r="B79" s="22" t="s">
        <v>38</v>
      </c>
      <c r="C79" s="22"/>
      <c r="D79" s="22"/>
      <c r="E79" s="22"/>
      <c r="F79" s="22"/>
      <c r="G79" s="22"/>
      <c r="H79" s="22"/>
      <c r="I79" s="31" t="b">
        <f>IF(I77=7,I75*N75,IF(I77=5,I75*M75,IF(I77=8,I75*O75,IF(I77=10,I75*P75,IF(I77=12,I75*Q75,FALSE)))))</f>
        <v>0</v>
      </c>
      <c r="J79" s="28" t="s">
        <v>4</v>
      </c>
      <c r="K79" s="74"/>
      <c r="L79" s="21"/>
    </row>
    <row r="80" spans="1:17" ht="4.1500000000000004" customHeight="1" x14ac:dyDescent="0.25">
      <c r="A80" s="71"/>
      <c r="B80" s="22"/>
      <c r="C80" s="22"/>
      <c r="D80" s="22"/>
      <c r="E80" s="22"/>
      <c r="F80" s="22"/>
      <c r="G80" s="22"/>
      <c r="H80" s="22"/>
      <c r="I80" s="26"/>
      <c r="J80" s="28"/>
      <c r="K80" s="74"/>
      <c r="L80" s="21"/>
    </row>
    <row r="81" spans="1:17" ht="14.45" customHeight="1" x14ac:dyDescent="0.25">
      <c r="A81" s="71"/>
      <c r="B81" s="22" t="s">
        <v>44</v>
      </c>
      <c r="C81" s="22"/>
      <c r="D81" s="22"/>
      <c r="E81" s="22"/>
      <c r="F81" s="22"/>
      <c r="G81" s="22"/>
      <c r="H81" s="22"/>
      <c r="I81" s="32" t="e">
        <f>I79/I73</f>
        <v>#DIV/0!</v>
      </c>
      <c r="J81" s="28" t="s">
        <v>6</v>
      </c>
      <c r="K81" s="74"/>
      <c r="L81" s="21"/>
    </row>
    <row r="82" spans="1:17" ht="4.1500000000000004" customHeight="1" x14ac:dyDescent="0.25">
      <c r="A82" s="71"/>
      <c r="B82" s="22"/>
      <c r="C82" s="22"/>
      <c r="D82" s="22"/>
      <c r="E82" s="22"/>
      <c r="F82" s="22"/>
      <c r="G82" s="22"/>
      <c r="H82" s="22"/>
      <c r="I82" s="26"/>
      <c r="J82" s="28"/>
      <c r="K82" s="74"/>
      <c r="L82" s="21"/>
    </row>
    <row r="83" spans="1:17" ht="14.45" customHeight="1" x14ac:dyDescent="0.25">
      <c r="A83" s="71"/>
      <c r="B83" s="22" t="s">
        <v>28</v>
      </c>
      <c r="C83" s="22"/>
      <c r="D83" s="22"/>
      <c r="E83" s="22"/>
      <c r="F83" s="22"/>
      <c r="G83" s="22"/>
      <c r="H83" s="22"/>
      <c r="I83" s="30"/>
      <c r="J83" s="28" t="s">
        <v>6</v>
      </c>
      <c r="K83" s="74"/>
      <c r="L83" s="21"/>
    </row>
    <row r="84" spans="1:17" ht="4.1500000000000004" customHeight="1" x14ac:dyDescent="0.25">
      <c r="A84" s="71"/>
      <c r="B84" s="22"/>
      <c r="C84" s="22"/>
      <c r="D84" s="22"/>
      <c r="E84" s="22"/>
      <c r="F84" s="22"/>
      <c r="G84" s="22"/>
      <c r="H84" s="22"/>
      <c r="I84" s="20"/>
      <c r="J84" s="28"/>
      <c r="K84" s="74"/>
      <c r="L84" s="21"/>
    </row>
    <row r="85" spans="1:17" ht="18.600000000000001" customHeight="1" x14ac:dyDescent="0.25">
      <c r="A85" s="75"/>
      <c r="B85" s="76"/>
      <c r="C85" s="76"/>
      <c r="D85" s="78"/>
      <c r="E85" s="78"/>
      <c r="F85" s="486" t="s">
        <v>31</v>
      </c>
      <c r="G85" s="487"/>
      <c r="H85" s="487"/>
      <c r="I85" s="65">
        <f>IF(I73=0,0,I81+I83)</f>
        <v>0</v>
      </c>
      <c r="J85" s="66" t="s">
        <v>6</v>
      </c>
      <c r="K85" s="67"/>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484" t="s">
        <v>45</v>
      </c>
      <c r="B87" s="484"/>
      <c r="C87" s="484"/>
      <c r="D87" s="484"/>
      <c r="E87" s="68" t="s">
        <v>17</v>
      </c>
      <c r="F87" s="485"/>
      <c r="G87" s="485"/>
      <c r="H87" s="485"/>
      <c r="I87" s="485"/>
      <c r="J87" s="69"/>
      <c r="K87" s="70"/>
      <c r="L87" s="21"/>
    </row>
    <row r="88" spans="1:17" ht="4.3499999999999996" customHeight="1" x14ac:dyDescent="0.25">
      <c r="A88" s="71"/>
      <c r="B88" s="22"/>
      <c r="C88" s="22"/>
      <c r="D88" s="22"/>
      <c r="E88" s="22"/>
      <c r="F88" s="22"/>
      <c r="G88" s="22"/>
      <c r="H88" s="22"/>
      <c r="I88" s="22"/>
      <c r="J88" s="20"/>
      <c r="K88" s="72"/>
      <c r="L88" s="21"/>
    </row>
    <row r="89" spans="1:17" ht="14.45" customHeight="1" x14ac:dyDescent="0.25">
      <c r="A89" s="71"/>
      <c r="B89" s="22" t="s">
        <v>24</v>
      </c>
      <c r="C89" s="22"/>
      <c r="D89" s="22"/>
      <c r="E89" s="22"/>
      <c r="F89" s="22"/>
      <c r="G89" s="22"/>
      <c r="H89" s="22"/>
      <c r="I89" s="30"/>
      <c r="J89" s="28" t="s">
        <v>32</v>
      </c>
      <c r="K89" s="73"/>
      <c r="L89" s="21"/>
    </row>
    <row r="90" spans="1:17" ht="4.1500000000000004" customHeight="1" x14ac:dyDescent="0.25">
      <c r="A90" s="71"/>
      <c r="B90" s="22"/>
      <c r="C90" s="22"/>
      <c r="D90" s="22"/>
      <c r="E90" s="22"/>
      <c r="F90" s="22"/>
      <c r="G90" s="22"/>
      <c r="H90" s="22"/>
      <c r="I90" s="26"/>
      <c r="J90" s="28"/>
      <c r="K90" s="73"/>
      <c r="L90" s="21"/>
    </row>
    <row r="91" spans="1:17" ht="14.45" customHeight="1" x14ac:dyDescent="0.25">
      <c r="A91" s="71"/>
      <c r="B91" s="22" t="s">
        <v>29</v>
      </c>
      <c r="C91" s="22"/>
      <c r="D91" s="22"/>
      <c r="E91" s="22"/>
      <c r="F91" s="22"/>
      <c r="G91" s="22"/>
      <c r="H91" s="22"/>
      <c r="I91" s="30"/>
      <c r="J91" s="28" t="s">
        <v>14</v>
      </c>
      <c r="K91" s="73"/>
      <c r="L91" s="21"/>
      <c r="M91" s="182">
        <f>M75</f>
        <v>0.16435680000000003</v>
      </c>
      <c r="N91" s="182">
        <f>N75</f>
        <v>0.12594319354910713</v>
      </c>
      <c r="O91" s="182">
        <f>O75</f>
        <v>0.11818900020214844</v>
      </c>
      <c r="P91" s="182">
        <f>P75</f>
        <v>9.9199869865413071E-2</v>
      </c>
      <c r="Q91" s="182">
        <f>Q75</f>
        <v>8.6716554077216679E-2</v>
      </c>
    </row>
    <row r="92" spans="1:17" ht="4.1500000000000004" customHeight="1" x14ac:dyDescent="0.25">
      <c r="A92" s="71"/>
      <c r="B92" s="22"/>
      <c r="C92" s="22"/>
      <c r="D92" s="22"/>
      <c r="E92" s="22"/>
      <c r="F92" s="22"/>
      <c r="G92" s="22"/>
      <c r="H92" s="22"/>
      <c r="I92" s="26"/>
      <c r="J92" s="28"/>
      <c r="K92" s="73"/>
      <c r="L92" s="21"/>
    </row>
    <row r="93" spans="1:17" ht="14.45" customHeight="1" x14ac:dyDescent="0.25">
      <c r="A93" s="71"/>
      <c r="B93" s="22" t="s">
        <v>39</v>
      </c>
      <c r="C93" s="22"/>
      <c r="D93" s="22"/>
      <c r="E93" s="22"/>
      <c r="F93" s="22"/>
      <c r="G93" s="22"/>
      <c r="H93" s="22"/>
      <c r="I93" s="30"/>
      <c r="J93" s="28" t="s">
        <v>5</v>
      </c>
      <c r="K93" s="73"/>
      <c r="L93" s="21"/>
    </row>
    <row r="94" spans="1:17" ht="4.1500000000000004" customHeight="1" x14ac:dyDescent="0.25">
      <c r="A94" s="71"/>
      <c r="B94" s="22"/>
      <c r="C94" s="22"/>
      <c r="D94" s="22"/>
      <c r="E94" s="22"/>
      <c r="F94" s="22"/>
      <c r="G94" s="22"/>
      <c r="H94" s="22"/>
      <c r="I94" s="26"/>
      <c r="J94" s="29"/>
      <c r="K94" s="74"/>
      <c r="L94" s="21"/>
    </row>
    <row r="95" spans="1:17" ht="14.45" customHeight="1" x14ac:dyDescent="0.25">
      <c r="A95" s="71"/>
      <c r="B95" s="22" t="s">
        <v>40</v>
      </c>
      <c r="C95" s="22"/>
      <c r="D95" s="22"/>
      <c r="E95" s="22"/>
      <c r="F95" s="22"/>
      <c r="G95" s="22"/>
      <c r="H95" s="22"/>
      <c r="I95" s="31" t="b">
        <f>IF(I93=7,I91*N91,IF(I93=5,I91*M91,IF(I93=8,I91*O91,IF(I93=10,I91*P91,IF(I93=12,I91*Q91,FALSE)))))</f>
        <v>0</v>
      </c>
      <c r="J95" s="28" t="s">
        <v>4</v>
      </c>
      <c r="K95" s="74"/>
      <c r="L95" s="21"/>
    </row>
    <row r="96" spans="1:17" ht="4.1500000000000004" customHeight="1" x14ac:dyDescent="0.25">
      <c r="A96" s="71"/>
      <c r="B96" s="22"/>
      <c r="C96" s="22"/>
      <c r="D96" s="22"/>
      <c r="E96" s="22"/>
      <c r="F96" s="22"/>
      <c r="G96" s="22"/>
      <c r="H96" s="22"/>
      <c r="I96" s="26"/>
      <c r="J96" s="28"/>
      <c r="K96" s="74"/>
      <c r="L96" s="21"/>
    </row>
    <row r="97" spans="1:12" ht="14.45" customHeight="1" x14ac:dyDescent="0.25">
      <c r="A97" s="71"/>
      <c r="B97" s="22" t="s">
        <v>44</v>
      </c>
      <c r="C97" s="22"/>
      <c r="D97" s="22"/>
      <c r="E97" s="22"/>
      <c r="F97" s="22"/>
      <c r="G97" s="22"/>
      <c r="H97" s="22"/>
      <c r="I97" s="32" t="e">
        <f>I95/I89</f>
        <v>#DIV/0!</v>
      </c>
      <c r="J97" s="28" t="s">
        <v>6</v>
      </c>
      <c r="K97" s="74"/>
      <c r="L97" s="21"/>
    </row>
    <row r="98" spans="1:12" ht="4.1500000000000004" customHeight="1" x14ac:dyDescent="0.25">
      <c r="A98" s="71"/>
      <c r="B98" s="22"/>
      <c r="C98" s="22"/>
      <c r="D98" s="22"/>
      <c r="E98" s="22"/>
      <c r="F98" s="22"/>
      <c r="G98" s="22"/>
      <c r="H98" s="22"/>
      <c r="I98" s="26"/>
      <c r="J98" s="28"/>
      <c r="K98" s="74"/>
      <c r="L98" s="21"/>
    </row>
    <row r="99" spans="1:12" ht="14.45" customHeight="1" x14ac:dyDescent="0.25">
      <c r="A99" s="71"/>
      <c r="B99" s="22" t="s">
        <v>28</v>
      </c>
      <c r="C99" s="22"/>
      <c r="D99" s="22"/>
      <c r="E99" s="22"/>
      <c r="F99" s="22"/>
      <c r="G99" s="22"/>
      <c r="H99" s="22"/>
      <c r="I99" s="30"/>
      <c r="J99" s="28" t="s">
        <v>6</v>
      </c>
      <c r="K99" s="74"/>
      <c r="L99" s="21"/>
    </row>
    <row r="100" spans="1:12" ht="4.1500000000000004" customHeight="1" x14ac:dyDescent="0.25">
      <c r="A100" s="71"/>
      <c r="B100" s="22"/>
      <c r="C100" s="22"/>
      <c r="D100" s="22"/>
      <c r="E100" s="22"/>
      <c r="F100" s="22"/>
      <c r="G100" s="22"/>
      <c r="H100" s="22"/>
      <c r="I100" s="20"/>
      <c r="J100" s="28"/>
      <c r="K100" s="74"/>
      <c r="L100" s="21"/>
    </row>
    <row r="101" spans="1:12" ht="21" customHeight="1" x14ac:dyDescent="0.25">
      <c r="A101" s="75"/>
      <c r="B101" s="76"/>
      <c r="C101" s="76"/>
      <c r="D101" s="77"/>
      <c r="E101" s="78"/>
      <c r="F101" s="486" t="s">
        <v>31</v>
      </c>
      <c r="G101" s="487"/>
      <c r="H101" s="487"/>
      <c r="I101" s="65">
        <f>IF(I89=0,0,I97+I99)</f>
        <v>0</v>
      </c>
      <c r="J101" s="66" t="s">
        <v>6</v>
      </c>
      <c r="K101" s="67"/>
      <c r="L101" s="21"/>
    </row>
    <row r="102" spans="1:12" ht="7.9" customHeight="1" x14ac:dyDescent="0.25">
      <c r="A102" s="22"/>
      <c r="B102" s="22"/>
      <c r="C102" s="22"/>
      <c r="D102" s="22"/>
      <c r="E102" s="22"/>
      <c r="F102" s="22"/>
      <c r="G102" s="22"/>
      <c r="H102" s="22"/>
      <c r="I102" s="19"/>
      <c r="J102" s="22"/>
      <c r="K102" s="22"/>
      <c r="L102" s="34"/>
    </row>
    <row r="103" spans="1:12" ht="24.6" customHeight="1" x14ac:dyDescent="0.5">
      <c r="A103" s="495" t="s">
        <v>100</v>
      </c>
      <c r="B103" s="495"/>
      <c r="C103" s="495"/>
      <c r="D103" s="495"/>
      <c r="E103" s="495"/>
      <c r="F103" s="495"/>
      <c r="G103" s="495"/>
      <c r="H103" s="495"/>
      <c r="I103" s="495"/>
      <c r="J103" s="22"/>
      <c r="K103" s="22"/>
      <c r="L103" s="21"/>
    </row>
    <row r="104" spans="1:12" ht="9.6" customHeight="1" x14ac:dyDescent="0.25">
      <c r="A104" s="22"/>
      <c r="B104" s="22"/>
      <c r="C104" s="22"/>
      <c r="D104" s="22"/>
      <c r="E104" s="22"/>
      <c r="F104" s="22"/>
      <c r="G104" s="22"/>
      <c r="H104" s="22"/>
      <c r="I104" s="19"/>
      <c r="J104" s="22"/>
      <c r="K104" s="22"/>
      <c r="L104" s="34"/>
    </row>
    <row r="105" spans="1:12" ht="16.149999999999999" customHeight="1" x14ac:dyDescent="0.25">
      <c r="A105" s="497"/>
      <c r="B105" s="497"/>
      <c r="C105" s="497"/>
      <c r="E105" s="498" t="s">
        <v>41</v>
      </c>
      <c r="F105" s="498"/>
      <c r="G105" s="498"/>
      <c r="H105" s="498"/>
      <c r="I105" s="50"/>
      <c r="J105" s="28" t="s">
        <v>10</v>
      </c>
      <c r="K105" s="35"/>
      <c r="L105" s="21"/>
    </row>
    <row r="106" spans="1:12" ht="4.1500000000000004" customHeight="1" x14ac:dyDescent="0.25">
      <c r="A106" s="497"/>
      <c r="B106" s="497"/>
      <c r="C106" s="497"/>
      <c r="D106" s="36"/>
      <c r="E106" s="36"/>
      <c r="F106" s="36"/>
      <c r="G106" s="36"/>
      <c r="H106" s="36"/>
      <c r="I106" s="37"/>
      <c r="J106" s="35"/>
      <c r="K106" s="35"/>
      <c r="L106" s="21"/>
    </row>
    <row r="107" spans="1:12" ht="16.149999999999999" customHeight="1" x14ac:dyDescent="0.25">
      <c r="A107" s="497"/>
      <c r="B107" s="497"/>
      <c r="C107" s="497"/>
      <c r="D107" s="13"/>
      <c r="E107" s="499" t="s">
        <v>255</v>
      </c>
      <c r="F107" s="499"/>
      <c r="G107" s="499"/>
      <c r="H107" s="499"/>
      <c r="I107" s="50"/>
      <c r="J107" s="28" t="s">
        <v>7</v>
      </c>
      <c r="K107" s="35"/>
      <c r="L107" s="21"/>
    </row>
    <row r="108" spans="1:12" ht="4.1500000000000004" customHeight="1" x14ac:dyDescent="0.25">
      <c r="A108" s="497"/>
      <c r="B108" s="497"/>
      <c r="C108" s="497"/>
      <c r="D108" s="36"/>
      <c r="E108" s="36"/>
      <c r="F108" s="36"/>
      <c r="G108" s="36"/>
      <c r="H108" s="36"/>
      <c r="I108" s="35"/>
      <c r="J108" s="35"/>
      <c r="K108" s="35"/>
      <c r="L108" s="21"/>
    </row>
    <row r="109" spans="1:12" ht="16.149999999999999" customHeight="1" x14ac:dyDescent="0.25">
      <c r="A109" s="497"/>
      <c r="B109" s="497"/>
      <c r="C109" s="497"/>
      <c r="D109" s="13"/>
      <c r="E109" s="498" t="s">
        <v>42</v>
      </c>
      <c r="F109" s="498"/>
      <c r="G109" s="498"/>
      <c r="H109" s="498"/>
      <c r="I109" s="50"/>
      <c r="J109" s="28" t="s">
        <v>7</v>
      </c>
      <c r="K109" s="35"/>
      <c r="L109" s="21"/>
    </row>
    <row r="110" spans="1:12" ht="4.1500000000000004" customHeight="1" x14ac:dyDescent="0.25">
      <c r="A110" s="497"/>
      <c r="B110" s="497"/>
      <c r="C110" s="497"/>
      <c r="D110" s="6"/>
      <c r="E110" s="6"/>
      <c r="F110" s="6"/>
      <c r="G110" s="6"/>
      <c r="H110" s="6"/>
      <c r="I110" s="35"/>
      <c r="J110" s="35"/>
      <c r="K110" s="35"/>
      <c r="L110" s="21"/>
    </row>
    <row r="111" spans="1:12" ht="16.149999999999999" customHeight="1" x14ac:dyDescent="0.25">
      <c r="A111" s="497"/>
      <c r="B111" s="497"/>
      <c r="C111" s="497"/>
      <c r="D111" s="35"/>
      <c r="E111" s="498" t="s">
        <v>43</v>
      </c>
      <c r="F111" s="498"/>
      <c r="G111" s="498"/>
      <c r="H111" s="498"/>
      <c r="I111" s="50"/>
      <c r="J111" s="28" t="s">
        <v>8</v>
      </c>
      <c r="K111" s="35"/>
      <c r="L111" s="21"/>
    </row>
    <row r="112" spans="1:12" ht="15" customHeight="1" x14ac:dyDescent="0.25">
      <c r="A112" s="25"/>
      <c r="B112" s="25"/>
      <c r="C112" s="25"/>
      <c r="D112" s="25"/>
      <c r="E112" s="25"/>
      <c r="F112" s="25"/>
      <c r="G112" s="25"/>
      <c r="H112" s="25"/>
      <c r="I112" s="25"/>
      <c r="J112" s="25"/>
      <c r="K112" s="25"/>
      <c r="L112" s="34"/>
    </row>
    <row r="113" spans="1:12" ht="14.45" customHeight="1" x14ac:dyDescent="0.25">
      <c r="A113" s="6"/>
      <c r="B113" s="39"/>
      <c r="C113" s="6"/>
      <c r="D113" s="92" t="s">
        <v>92</v>
      </c>
      <c r="E113" s="59" t="s">
        <v>2</v>
      </c>
      <c r="F113" s="59" t="s">
        <v>12</v>
      </c>
      <c r="G113" s="59" t="s">
        <v>0</v>
      </c>
      <c r="H113" s="474" t="s">
        <v>16</v>
      </c>
      <c r="I113" s="474"/>
      <c r="J113" s="474"/>
      <c r="K113" s="474"/>
      <c r="L113" s="21"/>
    </row>
    <row r="114" spans="1:12" ht="14.45" customHeight="1" x14ac:dyDescent="0.25">
      <c r="A114" s="6"/>
      <c r="B114" s="39"/>
      <c r="C114" s="6"/>
      <c r="D114" s="475" t="s">
        <v>6</v>
      </c>
      <c r="E114" s="475"/>
      <c r="F114" s="475"/>
      <c r="G114" s="475"/>
      <c r="H114" s="474"/>
      <c r="I114" s="474"/>
      <c r="J114" s="474"/>
      <c r="K114" s="474"/>
      <c r="L114" s="21"/>
    </row>
    <row r="115" spans="1:12" ht="16.149999999999999" customHeight="1" x14ac:dyDescent="0.25">
      <c r="A115" s="6"/>
      <c r="B115" s="40"/>
      <c r="C115" s="6"/>
      <c r="D115" s="96">
        <f>I68</f>
        <v>0</v>
      </c>
      <c r="E115" s="60" t="e">
        <f>I107/I111</f>
        <v>#DIV/0!</v>
      </c>
      <c r="F115" s="61" t="e">
        <f>I109/I111</f>
        <v>#DIV/0!</v>
      </c>
      <c r="G115" s="61">
        <f>I105*I52</f>
        <v>0</v>
      </c>
      <c r="H115" s="476" t="e">
        <f>D115+E115+F115+G115</f>
        <v>#DIV/0!</v>
      </c>
      <c r="I115" s="476"/>
      <c r="J115" s="477" t="s">
        <v>6</v>
      </c>
      <c r="K115" s="477"/>
      <c r="L115" s="21"/>
    </row>
    <row r="116" spans="1:12" ht="4.1500000000000004" customHeight="1" x14ac:dyDescent="0.25">
      <c r="A116" s="22"/>
      <c r="B116" s="22"/>
      <c r="C116" s="22"/>
      <c r="D116" s="22"/>
      <c r="E116" s="22"/>
      <c r="F116" s="22"/>
      <c r="G116" s="22"/>
      <c r="H116" s="22"/>
      <c r="I116" s="22"/>
      <c r="J116" s="22"/>
      <c r="K116" s="22"/>
      <c r="L116" s="34"/>
    </row>
    <row r="117" spans="1:12" ht="16.149999999999999" customHeight="1" x14ac:dyDescent="0.25">
      <c r="A117" s="22"/>
      <c r="B117" s="45" t="s">
        <v>46</v>
      </c>
      <c r="C117" s="92">
        <f>F71</f>
        <v>0</v>
      </c>
      <c r="D117" s="62" t="e">
        <f>H115+I85</f>
        <v>#DIV/0!</v>
      </c>
      <c r="E117" s="63" t="s">
        <v>6</v>
      </c>
      <c r="F117" s="45" t="s">
        <v>46</v>
      </c>
      <c r="G117" s="478">
        <f>F87</f>
        <v>0</v>
      </c>
      <c r="H117" s="478"/>
      <c r="I117" s="64" t="e">
        <f>H115+I101</f>
        <v>#DIV/0!</v>
      </c>
      <c r="J117" s="63" t="s">
        <v>6</v>
      </c>
      <c r="K117" s="63"/>
      <c r="L117" s="21"/>
    </row>
    <row r="118" spans="1:12" ht="5.45" customHeight="1" x14ac:dyDescent="0.25">
      <c r="A118" s="22"/>
      <c r="B118" s="22"/>
      <c r="C118" s="22"/>
      <c r="D118" s="24"/>
      <c r="E118" s="24"/>
      <c r="F118" s="24"/>
      <c r="G118" s="24"/>
      <c r="H118" s="41"/>
      <c r="J118" s="22"/>
      <c r="K118" s="22"/>
      <c r="L118" s="21"/>
    </row>
    <row r="119" spans="1:12" ht="28.9" customHeight="1" x14ac:dyDescent="0.25">
      <c r="A119" s="22"/>
      <c r="B119" s="22"/>
      <c r="C119" s="45" t="s">
        <v>46</v>
      </c>
      <c r="D119" s="49">
        <f>F71</f>
        <v>0</v>
      </c>
      <c r="E119" s="46" t="s">
        <v>47</v>
      </c>
      <c r="F119" s="49">
        <f>F87</f>
        <v>0</v>
      </c>
      <c r="G119" s="43" t="e">
        <f>H115+I101+I85</f>
        <v>#DIV/0!</v>
      </c>
      <c r="H119" s="44" t="s">
        <v>6</v>
      </c>
      <c r="I119" s="42"/>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7" t="s">
        <v>15</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AK+acEy9b3h7LWSEtOaKdyv0rY58r2jaJHMI5t8NitgYgWLaURXTxI3v5InCNi8ragGKaBxn/9yEAYVjSt4hmg==" saltValue="NkfBh4Qv2fFOHbbdQhqksA==" spinCount="100000" sheet="1" selectLockedCells="1"/>
  <mergeCells count="81">
    <mergeCell ref="A13:K15"/>
    <mergeCell ref="D2:G2"/>
    <mergeCell ref="D5:G5"/>
    <mergeCell ref="A7:I7"/>
    <mergeCell ref="J7:K7"/>
    <mergeCell ref="A9:K11"/>
    <mergeCell ref="A17:K19"/>
    <mergeCell ref="C21:C22"/>
    <mergeCell ref="D21:D22"/>
    <mergeCell ref="E21:F21"/>
    <mergeCell ref="G21:G22"/>
    <mergeCell ref="H21:H22"/>
    <mergeCell ref="I21:J22"/>
    <mergeCell ref="H26:H28"/>
    <mergeCell ref="C23:C25"/>
    <mergeCell ref="D23:D25"/>
    <mergeCell ref="E23:E25"/>
    <mergeCell ref="F23:F25"/>
    <mergeCell ref="G23:G25"/>
    <mergeCell ref="H23:H25"/>
    <mergeCell ref="C26:C28"/>
    <mergeCell ref="D26:D28"/>
    <mergeCell ref="E26:E28"/>
    <mergeCell ref="F26:F28"/>
    <mergeCell ref="G26:G28"/>
    <mergeCell ref="H32:H34"/>
    <mergeCell ref="I33:J37"/>
    <mergeCell ref="C35:C37"/>
    <mergeCell ref="D35:D37"/>
    <mergeCell ref="C29:C31"/>
    <mergeCell ref="D29:D31"/>
    <mergeCell ref="E29:E31"/>
    <mergeCell ref="F29:F31"/>
    <mergeCell ref="G29:G31"/>
    <mergeCell ref="H29:H31"/>
    <mergeCell ref="C32:C34"/>
    <mergeCell ref="D32:D34"/>
    <mergeCell ref="E32:E34"/>
    <mergeCell ref="F32:F34"/>
    <mergeCell ref="G32:G34"/>
    <mergeCell ref="B44:D45"/>
    <mergeCell ref="H44:J45"/>
    <mergeCell ref="E35:E37"/>
    <mergeCell ref="F35:F37"/>
    <mergeCell ref="G35:G37"/>
    <mergeCell ref="H35:H37"/>
    <mergeCell ref="C38:K38"/>
    <mergeCell ref="B40:D41"/>
    <mergeCell ref="H41:J41"/>
    <mergeCell ref="G117:H117"/>
    <mergeCell ref="B46:D46"/>
    <mergeCell ref="E46:G46"/>
    <mergeCell ref="A87:D87"/>
    <mergeCell ref="F87:I87"/>
    <mergeCell ref="F101:H101"/>
    <mergeCell ref="A52:D52"/>
    <mergeCell ref="F52:G52"/>
    <mergeCell ref="F68:H68"/>
    <mergeCell ref="A71:D71"/>
    <mergeCell ref="F71:I71"/>
    <mergeCell ref="F85:H85"/>
    <mergeCell ref="H46:J46"/>
    <mergeCell ref="H47:J47"/>
    <mergeCell ref="A48:I48"/>
    <mergeCell ref="C50:G50"/>
    <mergeCell ref="I26:J32"/>
    <mergeCell ref="I23:J25"/>
    <mergeCell ref="H113:K114"/>
    <mergeCell ref="D114:G114"/>
    <mergeCell ref="H115:I115"/>
    <mergeCell ref="J115:K115"/>
    <mergeCell ref="A103:I103"/>
    <mergeCell ref="A105:C111"/>
    <mergeCell ref="E105:H105"/>
    <mergeCell ref="E107:H107"/>
    <mergeCell ref="E109:H109"/>
    <mergeCell ref="E111:H111"/>
    <mergeCell ref="B42:D42"/>
    <mergeCell ref="E42:G42"/>
    <mergeCell ref="H42:J42"/>
    <mergeCell ref="C43:D43"/>
  </mergeCells>
  <hyperlinks>
    <hyperlink ref="E43" r:id="rId1" xr:uid="{00000000-0004-0000-03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4"/>
  <sheetViews>
    <sheetView view="pageBreakPreview" zoomScale="150" zoomScaleNormal="100" zoomScaleSheetLayoutView="150" workbookViewId="0">
      <selection activeCell="A9" sqref="A9:K11"/>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1.140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1" t="s">
        <v>53</v>
      </c>
      <c r="E2" s="531"/>
      <c r="F2" s="531"/>
      <c r="G2" s="531"/>
      <c r="H2" s="18"/>
      <c r="I2" s="18"/>
      <c r="J2" s="18"/>
      <c r="K2" s="18"/>
      <c r="L2" s="13"/>
    </row>
    <row r="3" spans="1:12" ht="14.45" hidden="1" customHeight="1" x14ac:dyDescent="0.5">
      <c r="A3" s="6"/>
      <c r="B3" s="6"/>
      <c r="C3" s="6"/>
      <c r="D3" s="51"/>
      <c r="E3" s="51"/>
      <c r="F3" s="51"/>
      <c r="G3" s="51"/>
      <c r="H3" s="6"/>
      <c r="I3" s="6"/>
      <c r="J3" s="6"/>
      <c r="K3" s="6"/>
      <c r="L3" s="13"/>
    </row>
    <row r="4" spans="1:12" ht="0.6" customHeight="1" x14ac:dyDescent="0.5">
      <c r="A4" s="6"/>
      <c r="B4" s="6"/>
      <c r="C4" s="6"/>
      <c r="D4" s="51"/>
      <c r="E4" s="51"/>
      <c r="F4" s="51"/>
      <c r="G4" s="51"/>
      <c r="H4" s="6"/>
      <c r="I4" s="6"/>
      <c r="J4" s="6"/>
      <c r="K4" s="6"/>
      <c r="L4" s="13"/>
    </row>
    <row r="5" spans="1:12" ht="33.6" customHeight="1" x14ac:dyDescent="0.5">
      <c r="A5" s="6"/>
      <c r="B5" s="6"/>
      <c r="C5" s="6"/>
      <c r="D5" s="531" t="s">
        <v>54</v>
      </c>
      <c r="E5" s="531"/>
      <c r="F5" s="531"/>
      <c r="G5" s="531"/>
      <c r="H5" s="6"/>
      <c r="I5" s="6"/>
      <c r="J5" s="6"/>
      <c r="K5" s="6"/>
      <c r="L5" s="13"/>
    </row>
    <row r="6" spans="1:12" ht="24.6" customHeight="1" x14ac:dyDescent="0.25">
      <c r="A6" s="6"/>
      <c r="B6" s="6"/>
      <c r="C6" s="6"/>
      <c r="D6" s="6"/>
      <c r="E6" s="6"/>
      <c r="F6" s="6"/>
      <c r="G6" s="6"/>
      <c r="H6" s="6"/>
      <c r="I6" s="6"/>
      <c r="J6" s="6"/>
      <c r="K6" s="6"/>
      <c r="L6" s="13"/>
    </row>
    <row r="7" spans="1:12" ht="24.75" x14ac:dyDescent="0.5">
      <c r="A7" s="495" t="s">
        <v>61</v>
      </c>
      <c r="B7" s="495"/>
      <c r="C7" s="495"/>
      <c r="D7" s="495"/>
      <c r="E7" s="495"/>
      <c r="F7" s="495"/>
      <c r="G7" s="495"/>
      <c r="H7" s="495"/>
      <c r="I7" s="495"/>
      <c r="J7" s="532">
        <v>2023</v>
      </c>
      <c r="K7" s="532"/>
      <c r="L7" s="13"/>
    </row>
    <row r="8" spans="1:12" ht="7.15" customHeight="1" x14ac:dyDescent="0.25">
      <c r="A8" s="6"/>
      <c r="B8" s="6"/>
      <c r="C8" s="6"/>
      <c r="D8" s="6"/>
      <c r="E8" s="6"/>
      <c r="F8" s="6"/>
      <c r="G8" s="6"/>
      <c r="H8" s="6"/>
      <c r="I8" s="6"/>
      <c r="J8" s="6"/>
      <c r="K8" s="6"/>
      <c r="L8" s="13"/>
    </row>
    <row r="9" spans="1:12" ht="16.149999999999999" customHeight="1" x14ac:dyDescent="0.25">
      <c r="A9" s="526" t="s">
        <v>268</v>
      </c>
      <c r="B9" s="526"/>
      <c r="C9" s="526"/>
      <c r="D9" s="526"/>
      <c r="E9" s="526"/>
      <c r="F9" s="526"/>
      <c r="G9" s="526"/>
      <c r="H9" s="526"/>
      <c r="I9" s="526"/>
      <c r="J9" s="526"/>
      <c r="K9" s="526"/>
      <c r="L9" s="13"/>
    </row>
    <row r="10" spans="1:12" ht="16.149999999999999" customHeight="1" x14ac:dyDescent="0.25">
      <c r="A10" s="526"/>
      <c r="B10" s="526"/>
      <c r="C10" s="526"/>
      <c r="D10" s="526"/>
      <c r="E10" s="526"/>
      <c r="F10" s="526"/>
      <c r="G10" s="526"/>
      <c r="H10" s="526"/>
      <c r="I10" s="526"/>
      <c r="J10" s="526"/>
      <c r="K10" s="526"/>
      <c r="L10" s="13"/>
    </row>
    <row r="11" spans="1:12" ht="16.149999999999999" customHeight="1" x14ac:dyDescent="0.25">
      <c r="A11" s="526"/>
      <c r="B11" s="526"/>
      <c r="C11" s="526"/>
      <c r="D11" s="526"/>
      <c r="E11" s="526"/>
      <c r="F11" s="526"/>
      <c r="G11" s="526"/>
      <c r="H11" s="526"/>
      <c r="I11" s="526"/>
      <c r="J11" s="526"/>
      <c r="K11" s="526"/>
      <c r="L11" s="13"/>
    </row>
    <row r="12" spans="1:12" ht="12" customHeight="1" x14ac:dyDescent="0.25">
      <c r="A12" s="6"/>
      <c r="B12" s="7"/>
      <c r="C12" s="7"/>
      <c r="D12" s="7"/>
      <c r="E12" s="7"/>
      <c r="F12" s="7"/>
      <c r="G12" s="7"/>
      <c r="H12" s="7"/>
      <c r="I12" s="7"/>
      <c r="J12" s="7"/>
      <c r="K12" s="6"/>
      <c r="L12" s="13"/>
    </row>
    <row r="13" spans="1:12" ht="16.149999999999999" customHeight="1" x14ac:dyDescent="0.25">
      <c r="A13" s="530" t="s">
        <v>102</v>
      </c>
      <c r="B13" s="530"/>
      <c r="C13" s="530"/>
      <c r="D13" s="530"/>
      <c r="E13" s="530"/>
      <c r="F13" s="530"/>
      <c r="G13" s="530"/>
      <c r="H13" s="530"/>
      <c r="I13" s="530"/>
      <c r="J13" s="530"/>
      <c r="K13" s="530"/>
      <c r="L13" s="13"/>
    </row>
    <row r="14" spans="1:12" ht="31.15" customHeight="1" x14ac:dyDescent="0.25">
      <c r="A14" s="530"/>
      <c r="B14" s="530"/>
      <c r="C14" s="530"/>
      <c r="D14" s="530"/>
      <c r="E14" s="530"/>
      <c r="F14" s="530"/>
      <c r="G14" s="530"/>
      <c r="H14" s="530"/>
      <c r="I14" s="530"/>
      <c r="J14" s="530"/>
      <c r="K14" s="530"/>
      <c r="L14" s="13"/>
    </row>
    <row r="15" spans="1:12" ht="16.149999999999999" customHeight="1" x14ac:dyDescent="0.25">
      <c r="A15" s="530"/>
      <c r="B15" s="530"/>
      <c r="C15" s="530"/>
      <c r="D15" s="530"/>
      <c r="E15" s="530"/>
      <c r="F15" s="530"/>
      <c r="G15" s="530"/>
      <c r="H15" s="530"/>
      <c r="I15" s="530"/>
      <c r="J15" s="530"/>
      <c r="K15" s="530"/>
      <c r="L15" s="13"/>
    </row>
    <row r="16" spans="1:12" ht="133.15" customHeight="1" x14ac:dyDescent="0.25">
      <c r="A16" s="6"/>
      <c r="B16" s="6"/>
      <c r="C16" s="6"/>
      <c r="D16" s="6"/>
      <c r="E16" s="6"/>
      <c r="F16" s="6"/>
      <c r="G16" s="6"/>
      <c r="H16" s="6"/>
      <c r="I16" s="6"/>
      <c r="J16" s="6"/>
      <c r="K16" s="6"/>
      <c r="L16" s="13"/>
    </row>
    <row r="17" spans="1:12" ht="16.149999999999999" customHeight="1" x14ac:dyDescent="0.25">
      <c r="A17" s="526" t="s">
        <v>269</v>
      </c>
      <c r="B17" s="526"/>
      <c r="C17" s="526"/>
      <c r="D17" s="526"/>
      <c r="E17" s="526"/>
      <c r="F17" s="526"/>
      <c r="G17" s="526"/>
      <c r="H17" s="526"/>
      <c r="I17" s="526"/>
      <c r="J17" s="526"/>
      <c r="K17" s="526"/>
      <c r="L17" s="13"/>
    </row>
    <row r="18" spans="1:12" ht="16.149999999999999" customHeight="1" x14ac:dyDescent="0.25">
      <c r="A18" s="526"/>
      <c r="B18" s="526"/>
      <c r="C18" s="526"/>
      <c r="D18" s="526"/>
      <c r="E18" s="526"/>
      <c r="F18" s="526"/>
      <c r="G18" s="526"/>
      <c r="H18" s="526"/>
      <c r="I18" s="526"/>
      <c r="J18" s="526"/>
      <c r="K18" s="526"/>
      <c r="L18" s="13"/>
    </row>
    <row r="19" spans="1:12" ht="16.149999999999999" customHeight="1" x14ac:dyDescent="0.25">
      <c r="A19" s="526"/>
      <c r="B19" s="526"/>
      <c r="C19" s="526"/>
      <c r="D19" s="526"/>
      <c r="E19" s="526"/>
      <c r="F19" s="526"/>
      <c r="G19" s="526"/>
      <c r="H19" s="526"/>
      <c r="I19" s="526"/>
      <c r="J19" s="526"/>
      <c r="K19" s="526"/>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27" t="s">
        <v>34</v>
      </c>
      <c r="D21" s="527" t="s">
        <v>33</v>
      </c>
      <c r="E21" s="527" t="s">
        <v>55</v>
      </c>
      <c r="F21" s="527"/>
      <c r="G21" s="527" t="s">
        <v>56</v>
      </c>
      <c r="H21" s="527" t="s">
        <v>2</v>
      </c>
      <c r="I21" s="528" t="s">
        <v>22</v>
      </c>
      <c r="J21" s="528"/>
      <c r="K21" s="6"/>
      <c r="L21" s="13"/>
    </row>
    <row r="22" spans="1:12" ht="18.600000000000001" customHeight="1" x14ac:dyDescent="0.25">
      <c r="A22" s="6"/>
      <c r="B22" s="6"/>
      <c r="C22" s="527"/>
      <c r="D22" s="527"/>
      <c r="E22" s="86" t="s">
        <v>49</v>
      </c>
      <c r="F22" s="86" t="s">
        <v>50</v>
      </c>
      <c r="G22" s="527"/>
      <c r="H22" s="527"/>
      <c r="I22" s="529"/>
      <c r="J22" s="529"/>
      <c r="K22" s="6"/>
      <c r="L22" s="13"/>
    </row>
    <row r="23" spans="1:12" ht="15" customHeight="1" x14ac:dyDescent="0.25">
      <c r="A23" s="6"/>
      <c r="B23" s="6"/>
      <c r="C23" s="525" t="s">
        <v>62</v>
      </c>
      <c r="D23" s="523">
        <v>12820</v>
      </c>
      <c r="E23" s="506">
        <v>60</v>
      </c>
      <c r="F23" s="507">
        <v>100</v>
      </c>
      <c r="G23" s="524">
        <v>0.7</v>
      </c>
      <c r="H23" s="509" t="s">
        <v>1</v>
      </c>
      <c r="I23" s="470" t="s">
        <v>59</v>
      </c>
      <c r="J23" s="471"/>
      <c r="K23" s="6"/>
      <c r="L23" s="13"/>
    </row>
    <row r="24" spans="1:12" ht="15" customHeight="1" x14ac:dyDescent="0.25">
      <c r="A24" s="6"/>
      <c r="B24" s="6"/>
      <c r="C24" s="525"/>
      <c r="D24" s="523"/>
      <c r="E24" s="506"/>
      <c r="F24" s="507"/>
      <c r="G24" s="508"/>
      <c r="H24" s="509"/>
      <c r="I24" s="472"/>
      <c r="J24" s="473"/>
      <c r="K24" s="6"/>
      <c r="L24" s="13"/>
    </row>
    <row r="25" spans="1:12" ht="15" customHeight="1" x14ac:dyDescent="0.25">
      <c r="A25" s="6"/>
      <c r="B25" s="6"/>
      <c r="C25" s="525"/>
      <c r="D25" s="523"/>
      <c r="E25" s="506"/>
      <c r="F25" s="507"/>
      <c r="G25" s="508"/>
      <c r="H25" s="509"/>
      <c r="I25" s="468"/>
      <c r="J25" s="469"/>
      <c r="K25" s="6"/>
      <c r="L25" s="13"/>
    </row>
    <row r="26" spans="1:12" ht="15" customHeight="1" x14ac:dyDescent="0.25">
      <c r="A26" s="6"/>
      <c r="B26" s="6"/>
      <c r="C26" s="513" t="s">
        <v>63</v>
      </c>
      <c r="D26" s="514">
        <v>15220</v>
      </c>
      <c r="E26" s="515">
        <v>100</v>
      </c>
      <c r="F26" s="516">
        <v>180</v>
      </c>
      <c r="G26" s="517">
        <v>0.9</v>
      </c>
      <c r="H26" s="519" t="s">
        <v>58</v>
      </c>
      <c r="I26" s="468" t="s">
        <v>60</v>
      </c>
      <c r="J26" s="469"/>
      <c r="K26" s="6"/>
      <c r="L26" s="13"/>
    </row>
    <row r="27" spans="1:12" ht="15" customHeight="1" x14ac:dyDescent="0.25">
      <c r="A27" s="6"/>
      <c r="B27" s="6"/>
      <c r="C27" s="513"/>
      <c r="D27" s="514"/>
      <c r="E27" s="515"/>
      <c r="F27" s="516"/>
      <c r="G27" s="518"/>
      <c r="H27" s="519"/>
      <c r="I27" s="468"/>
      <c r="J27" s="469"/>
      <c r="K27" s="6"/>
      <c r="L27" s="13"/>
    </row>
    <row r="28" spans="1:12" ht="15" customHeight="1" x14ac:dyDescent="0.25">
      <c r="A28" s="6"/>
      <c r="B28" s="6"/>
      <c r="C28" s="513"/>
      <c r="D28" s="514"/>
      <c r="E28" s="515"/>
      <c r="F28" s="516"/>
      <c r="G28" s="518"/>
      <c r="H28" s="519"/>
      <c r="I28" s="468"/>
      <c r="J28" s="469"/>
      <c r="K28" s="6"/>
      <c r="L28" s="13"/>
    </row>
    <row r="29" spans="1:12" ht="15" customHeight="1" x14ac:dyDescent="0.25">
      <c r="A29" s="6"/>
      <c r="B29" s="6"/>
      <c r="C29" s="525" t="s">
        <v>64</v>
      </c>
      <c r="D29" s="523">
        <v>21020</v>
      </c>
      <c r="E29" s="506">
        <v>200</v>
      </c>
      <c r="F29" s="507">
        <v>300</v>
      </c>
      <c r="G29" s="524">
        <v>1.3</v>
      </c>
      <c r="H29" s="509" t="s">
        <v>67</v>
      </c>
      <c r="I29" s="534"/>
      <c r="J29" s="535"/>
      <c r="K29" s="6"/>
      <c r="L29" s="13"/>
    </row>
    <row r="30" spans="1:12" ht="15" customHeight="1" x14ac:dyDescent="0.25">
      <c r="A30" s="6"/>
      <c r="B30" s="6"/>
      <c r="C30" s="525"/>
      <c r="D30" s="523"/>
      <c r="E30" s="506"/>
      <c r="F30" s="507"/>
      <c r="G30" s="508"/>
      <c r="H30" s="509"/>
      <c r="I30" s="534"/>
      <c r="J30" s="535"/>
      <c r="K30" s="6"/>
      <c r="L30" s="13"/>
    </row>
    <row r="31" spans="1:12" ht="15" customHeight="1" x14ac:dyDescent="0.25">
      <c r="A31" s="6"/>
      <c r="B31" s="6"/>
      <c r="C31" s="525"/>
      <c r="D31" s="523"/>
      <c r="E31" s="506"/>
      <c r="F31" s="507"/>
      <c r="G31" s="508"/>
      <c r="H31" s="509"/>
      <c r="I31" s="534"/>
      <c r="J31" s="535"/>
      <c r="K31" s="6"/>
      <c r="L31" s="13"/>
    </row>
    <row r="32" spans="1:12" ht="15" customHeight="1" x14ac:dyDescent="0.25">
      <c r="A32" s="6"/>
      <c r="B32" s="6"/>
      <c r="C32" s="513" t="s">
        <v>65</v>
      </c>
      <c r="D32" s="514">
        <v>23330</v>
      </c>
      <c r="E32" s="515">
        <v>200</v>
      </c>
      <c r="F32" s="516">
        <v>300</v>
      </c>
      <c r="G32" s="517">
        <v>1.3</v>
      </c>
      <c r="H32" s="519" t="s">
        <v>68</v>
      </c>
      <c r="I32" s="534"/>
      <c r="J32" s="535"/>
      <c r="K32" s="6"/>
      <c r="L32" s="13"/>
    </row>
    <row r="33" spans="1:13" ht="15" customHeight="1" x14ac:dyDescent="0.25">
      <c r="A33" s="6"/>
      <c r="B33" s="6"/>
      <c r="C33" s="513"/>
      <c r="D33" s="514"/>
      <c r="E33" s="515"/>
      <c r="F33" s="516"/>
      <c r="G33" s="518"/>
      <c r="H33" s="519"/>
      <c r="I33" s="468"/>
      <c r="J33" s="469"/>
      <c r="K33" s="6"/>
      <c r="L33" s="13"/>
    </row>
    <row r="34" spans="1:13" ht="15" customHeight="1" x14ac:dyDescent="0.25">
      <c r="A34" s="6"/>
      <c r="B34" s="6"/>
      <c r="C34" s="513"/>
      <c r="D34" s="514"/>
      <c r="E34" s="515"/>
      <c r="F34" s="516"/>
      <c r="G34" s="518"/>
      <c r="H34" s="519"/>
      <c r="I34" s="468"/>
      <c r="J34" s="469"/>
      <c r="K34" s="6"/>
      <c r="L34" s="13"/>
    </row>
    <row r="35" spans="1:13" ht="15" customHeight="1" x14ac:dyDescent="0.25">
      <c r="A35" s="6"/>
      <c r="B35" s="6"/>
      <c r="C35" s="522" t="s">
        <v>66</v>
      </c>
      <c r="D35" s="523">
        <v>18130</v>
      </c>
      <c r="E35" s="506">
        <v>100</v>
      </c>
      <c r="F35" s="507">
        <v>150</v>
      </c>
      <c r="G35" s="524">
        <v>0.5</v>
      </c>
      <c r="H35" s="509" t="s">
        <v>69</v>
      </c>
      <c r="I35" s="468"/>
      <c r="J35" s="469"/>
      <c r="K35" s="6"/>
      <c r="L35" s="13"/>
    </row>
    <row r="36" spans="1:13" ht="15" customHeight="1" x14ac:dyDescent="0.25">
      <c r="A36" s="6"/>
      <c r="B36" s="6"/>
      <c r="C36" s="522"/>
      <c r="D36" s="523"/>
      <c r="E36" s="506"/>
      <c r="F36" s="507"/>
      <c r="G36" s="508"/>
      <c r="H36" s="509"/>
      <c r="I36" s="468"/>
      <c r="J36" s="469"/>
      <c r="K36" s="6"/>
      <c r="L36" s="13"/>
    </row>
    <row r="37" spans="1:13" ht="15" customHeight="1" x14ac:dyDescent="0.25">
      <c r="A37" s="6"/>
      <c r="B37" s="6"/>
      <c r="C37" s="522"/>
      <c r="D37" s="523"/>
      <c r="E37" s="506"/>
      <c r="F37" s="507"/>
      <c r="G37" s="508"/>
      <c r="H37" s="509"/>
      <c r="I37" s="520"/>
      <c r="J37" s="521"/>
      <c r="K37" s="6"/>
      <c r="L37" s="13"/>
    </row>
    <row r="38" spans="1:13" ht="15.6" customHeight="1" x14ac:dyDescent="0.25">
      <c r="A38" s="6"/>
      <c r="B38" s="13"/>
      <c r="C38" s="510" t="s">
        <v>248</v>
      </c>
      <c r="D38" s="510"/>
      <c r="E38" s="510"/>
      <c r="F38" s="510"/>
      <c r="G38" s="510"/>
      <c r="H38" s="510"/>
      <c r="I38" s="510"/>
      <c r="J38" s="510"/>
      <c r="K38" s="510"/>
      <c r="L38" s="12"/>
      <c r="M38" s="12"/>
    </row>
    <row r="39" spans="1:13" ht="8.4499999999999993" customHeight="1" x14ac:dyDescent="0.25">
      <c r="A39" s="6"/>
      <c r="B39" s="6"/>
      <c r="C39" s="11"/>
      <c r="D39" s="3"/>
      <c r="E39" s="4"/>
      <c r="F39" s="5"/>
      <c r="G39" s="2"/>
      <c r="H39" s="2"/>
      <c r="I39" s="2"/>
      <c r="J39" s="6"/>
      <c r="K39" s="6"/>
      <c r="L39" s="13"/>
    </row>
    <row r="40" spans="1:13" ht="15.75" x14ac:dyDescent="0.25">
      <c r="A40" s="6"/>
      <c r="B40" s="511" t="s">
        <v>3</v>
      </c>
      <c r="C40" s="511"/>
      <c r="D40" s="511"/>
      <c r="E40" s="55" t="s">
        <v>18</v>
      </c>
      <c r="F40" s="55" t="s">
        <v>19</v>
      </c>
      <c r="G40" s="55" t="s">
        <v>20</v>
      </c>
      <c r="H40" s="16"/>
      <c r="I40" s="16"/>
      <c r="J40" s="16"/>
      <c r="K40" s="6"/>
      <c r="L40" s="13"/>
    </row>
    <row r="41" spans="1:13" ht="15.75" x14ac:dyDescent="0.25">
      <c r="A41" s="6"/>
      <c r="B41" s="511"/>
      <c r="C41" s="511"/>
      <c r="D41" s="511"/>
      <c r="E41" s="52" t="s">
        <v>108</v>
      </c>
      <c r="F41" s="53" t="s">
        <v>257</v>
      </c>
      <c r="G41" s="54" t="s">
        <v>256</v>
      </c>
      <c r="H41" s="512" t="s">
        <v>6</v>
      </c>
      <c r="I41" s="512"/>
      <c r="J41" s="512"/>
      <c r="K41" s="6"/>
      <c r="L41" s="13"/>
    </row>
    <row r="42" spans="1:13" ht="27" customHeight="1" x14ac:dyDescent="0.25">
      <c r="A42" s="6"/>
      <c r="B42" s="533" t="s">
        <v>112</v>
      </c>
      <c r="C42" s="500"/>
      <c r="D42" s="500"/>
      <c r="E42" s="501" t="s">
        <v>111</v>
      </c>
      <c r="F42" s="501"/>
      <c r="G42" s="501"/>
      <c r="H42" s="502" t="s">
        <v>110</v>
      </c>
      <c r="I42" s="502"/>
      <c r="J42" s="502"/>
      <c r="K42" s="6"/>
      <c r="L42" s="13"/>
    </row>
    <row r="43" spans="1:13" ht="12.6" customHeight="1" x14ac:dyDescent="0.25">
      <c r="A43" s="6"/>
      <c r="B43" s="14"/>
      <c r="C43" s="503" t="s">
        <v>51</v>
      </c>
      <c r="D43" s="503"/>
      <c r="E43" s="48" t="s">
        <v>52</v>
      </c>
      <c r="F43" s="15"/>
      <c r="G43" s="15"/>
      <c r="H43" s="15"/>
      <c r="I43" s="15"/>
      <c r="J43" s="15"/>
      <c r="K43" s="6"/>
      <c r="L43" s="13"/>
    </row>
    <row r="44" spans="1:13" ht="17.45" customHeight="1" x14ac:dyDescent="0.25">
      <c r="A44" s="6"/>
      <c r="B44" s="504" t="s">
        <v>23</v>
      </c>
      <c r="C44" s="504"/>
      <c r="D44" s="504"/>
      <c r="E44" s="88" t="s">
        <v>18</v>
      </c>
      <c r="F44" s="88" t="s">
        <v>19</v>
      </c>
      <c r="G44" s="88" t="s">
        <v>20</v>
      </c>
      <c r="H44" s="505" t="s">
        <v>21</v>
      </c>
      <c r="I44" s="505"/>
      <c r="J44" s="505"/>
      <c r="K44" s="6"/>
      <c r="L44" s="13"/>
    </row>
    <row r="45" spans="1:13" ht="15.75" x14ac:dyDescent="0.25">
      <c r="A45" s="6"/>
      <c r="B45" s="504"/>
      <c r="C45" s="504"/>
      <c r="D45" s="504"/>
      <c r="E45" s="56" t="s">
        <v>258</v>
      </c>
      <c r="F45" s="57" t="s">
        <v>259</v>
      </c>
      <c r="G45" s="58" t="s">
        <v>260</v>
      </c>
      <c r="H45" s="505"/>
      <c r="I45" s="505"/>
      <c r="J45" s="505"/>
      <c r="K45" s="6"/>
      <c r="L45" s="13"/>
    </row>
    <row r="46" spans="1:13" ht="27" customHeight="1" x14ac:dyDescent="0.25">
      <c r="A46" s="6"/>
      <c r="B46" s="479" t="s">
        <v>249</v>
      </c>
      <c r="C46" s="480"/>
      <c r="D46" s="481"/>
      <c r="E46" s="482" t="s">
        <v>104</v>
      </c>
      <c r="F46" s="483"/>
      <c r="G46" s="483"/>
      <c r="H46" s="492" t="s">
        <v>91</v>
      </c>
      <c r="I46" s="492"/>
      <c r="J46" s="493"/>
      <c r="K46" s="6"/>
      <c r="L46" s="13"/>
    </row>
    <row r="47" spans="1:13" ht="17.45" customHeight="1" x14ac:dyDescent="0.25">
      <c r="A47" s="6"/>
      <c r="B47" s="6"/>
      <c r="C47" s="6"/>
      <c r="D47" s="6"/>
      <c r="E47" s="6"/>
      <c r="F47" s="6"/>
      <c r="H47" s="494" t="s">
        <v>36</v>
      </c>
      <c r="I47" s="494"/>
      <c r="J47" s="494"/>
      <c r="K47" s="6"/>
      <c r="L47" s="13"/>
    </row>
    <row r="48" spans="1:13" ht="23.45" customHeight="1" x14ac:dyDescent="0.5">
      <c r="A48" s="495" t="s">
        <v>70</v>
      </c>
      <c r="B48" s="495"/>
      <c r="C48" s="495"/>
      <c r="D48" s="495"/>
      <c r="E48" s="495"/>
      <c r="F48" s="495"/>
      <c r="G48" s="495"/>
      <c r="H48" s="495"/>
      <c r="I48" s="495"/>
      <c r="J48" s="6"/>
      <c r="K48" s="6"/>
      <c r="L48" s="13"/>
    </row>
    <row r="49" spans="1:20" ht="3.6" customHeight="1" x14ac:dyDescent="0.5">
      <c r="A49" s="85"/>
      <c r="B49" s="85"/>
      <c r="C49" s="85"/>
      <c r="D49" s="85"/>
      <c r="E49" s="85"/>
      <c r="F49" s="85"/>
      <c r="G49" s="85"/>
      <c r="H49" s="85"/>
      <c r="I49" s="85"/>
      <c r="J49" s="6"/>
      <c r="K49" s="6"/>
      <c r="L49" s="13"/>
    </row>
    <row r="50" spans="1:20" ht="56.45" customHeight="1" x14ac:dyDescent="0.25">
      <c r="A50" s="6"/>
      <c r="B50" s="6"/>
      <c r="C50" s="496" t="s">
        <v>48</v>
      </c>
      <c r="D50" s="496"/>
      <c r="E50" s="496"/>
      <c r="F50" s="496"/>
      <c r="G50" s="496"/>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488" t="s">
        <v>71</v>
      </c>
      <c r="B52" s="489"/>
      <c r="C52" s="489"/>
      <c r="D52" s="490"/>
      <c r="E52" s="79"/>
      <c r="F52" s="491"/>
      <c r="G52" s="491"/>
      <c r="H52" s="80" t="s">
        <v>9</v>
      </c>
      <c r="I52" s="81"/>
      <c r="J52" s="82" t="s">
        <v>109</v>
      </c>
      <c r="K52" s="83"/>
      <c r="L52" s="21"/>
      <c r="M52">
        <v>5</v>
      </c>
      <c r="N52">
        <v>7</v>
      </c>
      <c r="O52">
        <v>8</v>
      </c>
      <c r="P52">
        <v>10</v>
      </c>
      <c r="Q52">
        <v>12</v>
      </c>
    </row>
    <row r="53" spans="1:20" ht="4.1500000000000004" customHeight="1" x14ac:dyDescent="0.25">
      <c r="A53" s="71"/>
      <c r="B53" s="22"/>
      <c r="C53" s="22"/>
      <c r="D53" s="22"/>
      <c r="E53" s="22"/>
      <c r="F53" s="22"/>
      <c r="G53" s="22"/>
      <c r="H53" s="22"/>
      <c r="I53" s="27"/>
      <c r="J53" s="28"/>
      <c r="K53" s="73"/>
      <c r="L53" s="21"/>
    </row>
    <row r="54" spans="1:20" ht="16.149999999999999" customHeight="1" x14ac:dyDescent="0.25">
      <c r="A54" s="71"/>
      <c r="B54" s="22" t="s">
        <v>73</v>
      </c>
      <c r="C54" s="22"/>
      <c r="D54" s="22"/>
      <c r="E54" s="22"/>
      <c r="F54" s="22"/>
      <c r="G54" s="22"/>
      <c r="H54" s="22"/>
      <c r="I54" s="30"/>
      <c r="J54" s="28" t="s">
        <v>72</v>
      </c>
      <c r="K54" s="73"/>
      <c r="L54" s="21"/>
    </row>
    <row r="55" spans="1:20" ht="4.1500000000000004" customHeight="1" x14ac:dyDescent="0.25">
      <c r="A55" s="71"/>
      <c r="B55" s="22"/>
      <c r="C55" s="22"/>
      <c r="D55" s="22"/>
      <c r="E55" s="22"/>
      <c r="F55" s="22"/>
      <c r="G55" s="22"/>
      <c r="H55" s="22"/>
      <c r="I55" s="27"/>
      <c r="J55" s="28"/>
      <c r="K55" s="73"/>
      <c r="L55" s="21"/>
    </row>
    <row r="56" spans="1:20" x14ac:dyDescent="0.25">
      <c r="A56" s="71"/>
      <c r="B56" s="22" t="s">
        <v>74</v>
      </c>
      <c r="C56" s="22"/>
      <c r="D56" s="22"/>
      <c r="E56" s="22"/>
      <c r="F56" s="22"/>
      <c r="G56" s="22"/>
      <c r="H56" s="22"/>
      <c r="I56" s="30"/>
      <c r="J56" s="28" t="s">
        <v>32</v>
      </c>
      <c r="K56" s="73"/>
      <c r="L56" s="21"/>
      <c r="M56" s="9">
        <v>0.2</v>
      </c>
      <c r="N56" s="9">
        <v>0.15</v>
      </c>
      <c r="O56" s="9">
        <v>0.15</v>
      </c>
      <c r="P56" s="9">
        <v>0.12</v>
      </c>
      <c r="Q56" s="10">
        <v>0.1</v>
      </c>
    </row>
    <row r="57" spans="1:20" ht="4.1500000000000004" customHeight="1" x14ac:dyDescent="0.25">
      <c r="A57" s="71"/>
      <c r="B57" s="22"/>
      <c r="C57" s="22"/>
      <c r="D57" s="22"/>
      <c r="E57" s="22"/>
      <c r="F57" s="22"/>
      <c r="G57" s="22"/>
      <c r="H57" s="22"/>
      <c r="I57" s="26"/>
      <c r="J57" s="28"/>
      <c r="K57" s="73"/>
      <c r="L57" s="21"/>
    </row>
    <row r="58" spans="1:20" x14ac:dyDescent="0.25">
      <c r="A58" s="71"/>
      <c r="B58" s="22" t="s">
        <v>76</v>
      </c>
      <c r="C58" s="22"/>
      <c r="D58" s="22"/>
      <c r="E58" s="22"/>
      <c r="F58" s="22"/>
      <c r="G58" s="22"/>
      <c r="H58" s="22"/>
      <c r="I58" s="30"/>
      <c r="J58" s="28" t="s">
        <v>14</v>
      </c>
      <c r="K58" s="73"/>
      <c r="L58" s="21"/>
      <c r="M58" s="182">
        <f>'Coef charges fixes'!D87</f>
        <v>0.16435680000000003</v>
      </c>
      <c r="N58" s="182">
        <f>'Coef charges fixes'!D89</f>
        <v>0.12594319354910713</v>
      </c>
      <c r="O58" s="182">
        <f>'Coef charges fixes'!D90</f>
        <v>0.11818900020214844</v>
      </c>
      <c r="P58" s="182">
        <f>'Coef charges fixes'!D93</f>
        <v>9.9199869865413071E-2</v>
      </c>
      <c r="Q58" s="182">
        <f>'Coef charges fixes'!D96</f>
        <v>8.6716554077216679E-2</v>
      </c>
    </row>
    <row r="59" spans="1:20" ht="4.1500000000000004" customHeight="1" x14ac:dyDescent="0.25">
      <c r="A59" s="71"/>
      <c r="B59" s="22"/>
      <c r="C59" s="22"/>
      <c r="D59" s="22"/>
      <c r="E59" s="22"/>
      <c r="F59" s="22"/>
      <c r="G59" s="22"/>
      <c r="H59" s="22"/>
      <c r="I59" s="26"/>
      <c r="J59" s="28"/>
      <c r="K59" s="73"/>
      <c r="L59" s="23"/>
    </row>
    <row r="60" spans="1:20" ht="14.45" customHeight="1" x14ac:dyDescent="0.25">
      <c r="A60" s="71"/>
      <c r="B60" s="22" t="s">
        <v>25</v>
      </c>
      <c r="C60" s="22"/>
      <c r="D60" s="22"/>
      <c r="E60" s="22"/>
      <c r="F60" s="22"/>
      <c r="G60" s="22"/>
      <c r="H60" s="22"/>
      <c r="I60" s="30"/>
      <c r="J60" s="28" t="s">
        <v>5</v>
      </c>
      <c r="K60" s="73"/>
      <c r="L60" s="21"/>
      <c r="T60">
        <v>15</v>
      </c>
    </row>
    <row r="61" spans="1:20" ht="4.1500000000000004" customHeight="1" x14ac:dyDescent="0.25">
      <c r="A61" s="71"/>
      <c r="B61" s="22"/>
      <c r="C61" s="22"/>
      <c r="D61" s="22"/>
      <c r="E61" s="22"/>
      <c r="F61" s="22"/>
      <c r="G61" s="22"/>
      <c r="H61" s="22"/>
      <c r="I61" s="26"/>
      <c r="J61" s="29"/>
      <c r="K61" s="74"/>
      <c r="L61" s="21"/>
    </row>
    <row r="62" spans="1:20" x14ac:dyDescent="0.25">
      <c r="A62" s="71"/>
      <c r="B62" s="22" t="s">
        <v>26</v>
      </c>
      <c r="C62" s="22"/>
      <c r="D62" s="22"/>
      <c r="E62" s="22"/>
      <c r="F62" s="22"/>
      <c r="G62" s="22"/>
      <c r="H62" s="22"/>
      <c r="I62" s="31" t="b">
        <f>IF(I60=7,I58*N58,IF(I60=5,I58*M58,IF(I60=8,I58*O58,IF(I60=10,I58*P58,IF(I60=12,I58*Q58,FALSE)))))</f>
        <v>0</v>
      </c>
      <c r="J62" s="28" t="s">
        <v>4</v>
      </c>
      <c r="K62" s="74"/>
      <c r="L62" s="21"/>
    </row>
    <row r="63" spans="1:20" ht="4.1500000000000004" customHeight="1" x14ac:dyDescent="0.25">
      <c r="A63" s="71"/>
      <c r="B63" s="22"/>
      <c r="C63" s="22"/>
      <c r="D63" s="22"/>
      <c r="E63" s="22"/>
      <c r="F63" s="22"/>
      <c r="G63" s="22"/>
      <c r="H63" s="22"/>
      <c r="I63" s="26"/>
      <c r="J63" s="28"/>
      <c r="K63" s="74"/>
      <c r="L63" s="21"/>
    </row>
    <row r="64" spans="1:20" x14ac:dyDescent="0.25">
      <c r="A64" s="71"/>
      <c r="B64" s="22" t="s">
        <v>27</v>
      </c>
      <c r="C64" s="22"/>
      <c r="D64" s="22"/>
      <c r="E64" s="22"/>
      <c r="F64" s="22"/>
      <c r="G64" s="22"/>
      <c r="H64" s="22"/>
      <c r="I64" s="32" t="e">
        <f>I62/I56</f>
        <v>#DIV/0!</v>
      </c>
      <c r="J64" s="28" t="s">
        <v>6</v>
      </c>
      <c r="K64" s="74"/>
      <c r="L64" s="21"/>
    </row>
    <row r="65" spans="1:17" ht="4.1500000000000004" customHeight="1" x14ac:dyDescent="0.25">
      <c r="A65" s="71"/>
      <c r="B65" s="22"/>
      <c r="C65" s="22"/>
      <c r="D65" s="22"/>
      <c r="E65" s="22"/>
      <c r="F65" s="22"/>
      <c r="G65" s="22"/>
      <c r="H65" s="22"/>
      <c r="I65" s="26"/>
      <c r="J65" s="28"/>
      <c r="K65" s="74"/>
      <c r="L65" s="21"/>
    </row>
    <row r="66" spans="1:17" x14ac:dyDescent="0.25">
      <c r="A66" s="71"/>
      <c r="B66" s="22" t="s">
        <v>89</v>
      </c>
      <c r="C66" s="22"/>
      <c r="D66" s="22"/>
      <c r="E66" s="22"/>
      <c r="F66" s="22"/>
      <c r="G66" s="22"/>
      <c r="H66" s="22"/>
      <c r="I66" s="30"/>
      <c r="J66" s="28" t="s">
        <v>6</v>
      </c>
      <c r="K66" s="74"/>
      <c r="L66" s="21"/>
    </row>
    <row r="67" spans="1:17" ht="4.1500000000000004" customHeight="1" x14ac:dyDescent="0.25">
      <c r="A67" s="71"/>
      <c r="B67" s="22"/>
      <c r="C67" s="22"/>
      <c r="D67" s="22"/>
      <c r="E67" s="22"/>
      <c r="F67" s="22"/>
      <c r="G67" s="22"/>
      <c r="H67" s="22"/>
      <c r="I67" s="20"/>
      <c r="J67" s="28"/>
      <c r="K67" s="74"/>
      <c r="L67" s="21"/>
    </row>
    <row r="68" spans="1:17" ht="18" x14ac:dyDescent="0.25">
      <c r="A68" s="75"/>
      <c r="B68" s="76"/>
      <c r="C68" s="76"/>
      <c r="D68" s="84"/>
      <c r="E68" s="78"/>
      <c r="F68" s="486" t="s">
        <v>31</v>
      </c>
      <c r="G68" s="487"/>
      <c r="H68" s="487"/>
      <c r="I68" s="65">
        <f>IF(I56=0,0,I64+I66)</f>
        <v>0</v>
      </c>
      <c r="J68" s="66" t="s">
        <v>6</v>
      </c>
      <c r="K68" s="67"/>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88" t="s">
        <v>30</v>
      </c>
      <c r="B71" s="489"/>
      <c r="C71" s="489"/>
      <c r="D71" s="490"/>
      <c r="E71" s="68" t="s">
        <v>17</v>
      </c>
      <c r="F71" s="485"/>
      <c r="G71" s="485"/>
      <c r="H71" s="485"/>
      <c r="I71" s="485"/>
      <c r="J71" s="69"/>
      <c r="K71" s="70"/>
      <c r="L71" s="21"/>
      <c r="M71">
        <v>5</v>
      </c>
      <c r="N71">
        <v>7</v>
      </c>
      <c r="O71">
        <v>8</v>
      </c>
      <c r="P71">
        <v>10</v>
      </c>
      <c r="Q71">
        <v>12</v>
      </c>
    </row>
    <row r="72" spans="1:17" ht="4.3499999999999996" customHeight="1" x14ac:dyDescent="0.25">
      <c r="A72" s="71"/>
      <c r="B72" s="22"/>
      <c r="C72" s="22"/>
      <c r="D72" s="22"/>
      <c r="E72" s="22"/>
      <c r="F72" s="22"/>
      <c r="G72" s="22"/>
      <c r="H72" s="22"/>
      <c r="I72" s="22"/>
      <c r="J72" s="20"/>
      <c r="K72" s="72"/>
      <c r="L72" s="21"/>
    </row>
    <row r="73" spans="1:17" ht="14.45" customHeight="1" x14ac:dyDescent="0.25">
      <c r="A73" s="71"/>
      <c r="B73" s="22" t="s">
        <v>24</v>
      </c>
      <c r="C73" s="22"/>
      <c r="D73" s="22"/>
      <c r="E73" s="22"/>
      <c r="F73" s="22"/>
      <c r="G73" s="22"/>
      <c r="H73" s="22"/>
      <c r="I73" s="30"/>
      <c r="J73" s="28" t="s">
        <v>32</v>
      </c>
      <c r="K73" s="73"/>
      <c r="L73" s="21"/>
      <c r="M73" s="9">
        <v>0.2</v>
      </c>
      <c r="N73" s="9">
        <v>0.15</v>
      </c>
      <c r="O73" s="9">
        <v>0.15</v>
      </c>
      <c r="P73" s="9">
        <v>0.12</v>
      </c>
      <c r="Q73" s="10">
        <v>0.1</v>
      </c>
    </row>
    <row r="74" spans="1:17" ht="4.1500000000000004" customHeight="1" x14ac:dyDescent="0.25">
      <c r="A74" s="71"/>
      <c r="B74" s="22"/>
      <c r="C74" s="22"/>
      <c r="D74" s="22"/>
      <c r="E74" s="22"/>
      <c r="F74" s="22"/>
      <c r="G74" s="22"/>
      <c r="H74" s="22"/>
      <c r="I74" s="26"/>
      <c r="J74" s="28"/>
      <c r="K74" s="73"/>
      <c r="L74" s="21"/>
    </row>
    <row r="75" spans="1:17" ht="14.45" customHeight="1" x14ac:dyDescent="0.25">
      <c r="A75" s="71"/>
      <c r="B75" s="22" t="s">
        <v>29</v>
      </c>
      <c r="C75" s="22"/>
      <c r="D75" s="22"/>
      <c r="E75" s="22"/>
      <c r="F75" s="22"/>
      <c r="G75" s="22"/>
      <c r="H75" s="22"/>
      <c r="I75" s="30"/>
      <c r="J75" s="28" t="s">
        <v>14</v>
      </c>
      <c r="K75" s="73"/>
      <c r="L75" s="21"/>
      <c r="M75" s="182">
        <f t="shared" ref="M75:Q75" si="0">M58</f>
        <v>0.16435680000000003</v>
      </c>
      <c r="N75" s="182">
        <f t="shared" si="0"/>
        <v>0.12594319354910713</v>
      </c>
      <c r="O75" s="182">
        <f t="shared" si="0"/>
        <v>0.11818900020214844</v>
      </c>
      <c r="P75" s="182">
        <f t="shared" si="0"/>
        <v>9.9199869865413071E-2</v>
      </c>
      <c r="Q75" s="182">
        <f t="shared" si="0"/>
        <v>8.6716554077216679E-2</v>
      </c>
    </row>
    <row r="76" spans="1:17" ht="4.1500000000000004" customHeight="1" x14ac:dyDescent="0.25">
      <c r="A76" s="71"/>
      <c r="B76" s="22"/>
      <c r="C76" s="22"/>
      <c r="D76" s="22"/>
      <c r="E76" s="22"/>
      <c r="F76" s="22"/>
      <c r="G76" s="22"/>
      <c r="H76" s="22"/>
      <c r="I76" s="26"/>
      <c r="J76" s="28"/>
      <c r="K76" s="73"/>
      <c r="L76" s="23"/>
    </row>
    <row r="77" spans="1:17" ht="14.45" customHeight="1" x14ac:dyDescent="0.25">
      <c r="A77" s="71"/>
      <c r="B77" s="22" t="s">
        <v>37</v>
      </c>
      <c r="C77" s="22"/>
      <c r="D77" s="22"/>
      <c r="E77" s="22"/>
      <c r="F77" s="22"/>
      <c r="G77" s="22"/>
      <c r="H77" s="22"/>
      <c r="I77" s="30"/>
      <c r="J77" s="28" t="s">
        <v>5</v>
      </c>
      <c r="K77" s="73"/>
      <c r="L77" s="21"/>
    </row>
    <row r="78" spans="1:17" ht="4.1500000000000004" customHeight="1" x14ac:dyDescent="0.25">
      <c r="A78" s="71"/>
      <c r="B78" s="22"/>
      <c r="C78" s="22"/>
      <c r="D78" s="22"/>
      <c r="E78" s="22"/>
      <c r="F78" s="22"/>
      <c r="G78" s="22"/>
      <c r="H78" s="22"/>
      <c r="I78" s="26"/>
      <c r="J78" s="29"/>
      <c r="K78" s="74"/>
      <c r="L78" s="21"/>
    </row>
    <row r="79" spans="1:17" ht="14.45" customHeight="1" x14ac:dyDescent="0.25">
      <c r="A79" s="71"/>
      <c r="B79" s="22" t="s">
        <v>38</v>
      </c>
      <c r="C79" s="22"/>
      <c r="D79" s="22"/>
      <c r="E79" s="22"/>
      <c r="F79" s="22"/>
      <c r="G79" s="22"/>
      <c r="H79" s="22"/>
      <c r="I79" s="31" t="b">
        <f>IF(I77=7,I75*N75,IF(I77=5,I75*M75,IF(I77=8,I75*O75,IF(I77=10,I75*P75,IF(I77=12,I75*Q75,FALSE)))))</f>
        <v>0</v>
      </c>
      <c r="J79" s="28" t="s">
        <v>4</v>
      </c>
      <c r="K79" s="74"/>
      <c r="L79" s="21"/>
    </row>
    <row r="80" spans="1:17" ht="4.1500000000000004" customHeight="1" x14ac:dyDescent="0.25">
      <c r="A80" s="71"/>
      <c r="B80" s="22"/>
      <c r="C80" s="22"/>
      <c r="D80" s="22"/>
      <c r="E80" s="22"/>
      <c r="F80" s="22"/>
      <c r="G80" s="22"/>
      <c r="H80" s="22"/>
      <c r="I80" s="26"/>
      <c r="J80" s="28"/>
      <c r="K80" s="74"/>
      <c r="L80" s="21"/>
    </row>
    <row r="81" spans="1:17" ht="14.45" customHeight="1" x14ac:dyDescent="0.25">
      <c r="A81" s="71"/>
      <c r="B81" s="22" t="s">
        <v>44</v>
      </c>
      <c r="C81" s="22"/>
      <c r="D81" s="22"/>
      <c r="E81" s="22"/>
      <c r="F81" s="22"/>
      <c r="G81" s="22"/>
      <c r="H81" s="22"/>
      <c r="I81" s="32" t="e">
        <f>I79/I73</f>
        <v>#DIV/0!</v>
      </c>
      <c r="J81" s="28" t="s">
        <v>6</v>
      </c>
      <c r="K81" s="74"/>
      <c r="L81" s="21"/>
    </row>
    <row r="82" spans="1:17" ht="4.1500000000000004" customHeight="1" x14ac:dyDescent="0.25">
      <c r="A82" s="71"/>
      <c r="B82" s="22"/>
      <c r="C82" s="22"/>
      <c r="D82" s="22"/>
      <c r="E82" s="22"/>
      <c r="F82" s="22"/>
      <c r="G82" s="22"/>
      <c r="H82" s="22"/>
      <c r="I82" s="26"/>
      <c r="J82" s="28"/>
      <c r="K82" s="74"/>
      <c r="L82" s="21"/>
    </row>
    <row r="83" spans="1:17" ht="14.45" customHeight="1" x14ac:dyDescent="0.25">
      <c r="A83" s="71"/>
      <c r="B83" s="22" t="s">
        <v>28</v>
      </c>
      <c r="C83" s="22"/>
      <c r="D83" s="22"/>
      <c r="E83" s="22"/>
      <c r="F83" s="22"/>
      <c r="G83" s="22"/>
      <c r="H83" s="22"/>
      <c r="I83" s="30"/>
      <c r="J83" s="28" t="s">
        <v>6</v>
      </c>
      <c r="K83" s="74"/>
      <c r="L83" s="21"/>
    </row>
    <row r="84" spans="1:17" ht="4.1500000000000004" customHeight="1" x14ac:dyDescent="0.25">
      <c r="A84" s="71"/>
      <c r="B84" s="22"/>
      <c r="C84" s="22"/>
      <c r="D84" s="22"/>
      <c r="E84" s="22"/>
      <c r="F84" s="22"/>
      <c r="G84" s="22"/>
      <c r="H84" s="22"/>
      <c r="I84" s="20"/>
      <c r="J84" s="28"/>
      <c r="K84" s="74"/>
      <c r="L84" s="21"/>
    </row>
    <row r="85" spans="1:17" ht="18.600000000000001" customHeight="1" x14ac:dyDescent="0.25">
      <c r="A85" s="75"/>
      <c r="B85" s="76"/>
      <c r="C85" s="76"/>
      <c r="D85" s="78"/>
      <c r="E85" s="78"/>
      <c r="F85" s="486" t="s">
        <v>31</v>
      </c>
      <c r="G85" s="487"/>
      <c r="H85" s="487"/>
      <c r="I85" s="65">
        <f>IF(I73=0,0,I81+I83)</f>
        <v>0</v>
      </c>
      <c r="J85" s="66" t="s">
        <v>6</v>
      </c>
      <c r="K85" s="67"/>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484" t="s">
        <v>45</v>
      </c>
      <c r="B87" s="484"/>
      <c r="C87" s="484"/>
      <c r="D87" s="484"/>
      <c r="E87" s="68" t="s">
        <v>17</v>
      </c>
      <c r="F87" s="485"/>
      <c r="G87" s="485"/>
      <c r="H87" s="485"/>
      <c r="I87" s="485"/>
      <c r="J87" s="69"/>
      <c r="K87" s="70"/>
      <c r="L87" s="21"/>
    </row>
    <row r="88" spans="1:17" ht="4.3499999999999996" customHeight="1" x14ac:dyDescent="0.25">
      <c r="A88" s="71"/>
      <c r="B88" s="22"/>
      <c r="C88" s="22"/>
      <c r="D88" s="22"/>
      <c r="E88" s="22"/>
      <c r="F88" s="22"/>
      <c r="G88" s="22"/>
      <c r="H88" s="22"/>
      <c r="I88" s="22"/>
      <c r="J88" s="20"/>
      <c r="K88" s="72"/>
      <c r="L88" s="21"/>
    </row>
    <row r="89" spans="1:17" ht="14.45" customHeight="1" x14ac:dyDescent="0.25">
      <c r="A89" s="71"/>
      <c r="B89" s="22" t="s">
        <v>24</v>
      </c>
      <c r="C89" s="22"/>
      <c r="D89" s="22"/>
      <c r="E89" s="22"/>
      <c r="F89" s="22"/>
      <c r="G89" s="22"/>
      <c r="H89" s="22"/>
      <c r="I89" s="30"/>
      <c r="J89" s="28" t="s">
        <v>32</v>
      </c>
      <c r="K89" s="73"/>
      <c r="L89" s="21"/>
    </row>
    <row r="90" spans="1:17" ht="4.1500000000000004" customHeight="1" x14ac:dyDescent="0.25">
      <c r="A90" s="71"/>
      <c r="B90" s="22"/>
      <c r="C90" s="22"/>
      <c r="D90" s="22"/>
      <c r="E90" s="22"/>
      <c r="F90" s="22"/>
      <c r="G90" s="22"/>
      <c r="H90" s="22"/>
      <c r="I90" s="26"/>
      <c r="J90" s="28"/>
      <c r="K90" s="73"/>
      <c r="L90" s="21"/>
    </row>
    <row r="91" spans="1:17" ht="14.45" customHeight="1" x14ac:dyDescent="0.25">
      <c r="A91" s="71"/>
      <c r="B91" s="22" t="s">
        <v>29</v>
      </c>
      <c r="C91" s="22"/>
      <c r="D91" s="22"/>
      <c r="E91" s="22"/>
      <c r="F91" s="22"/>
      <c r="G91" s="22"/>
      <c r="H91" s="22"/>
      <c r="I91" s="30"/>
      <c r="J91" s="28" t="s">
        <v>14</v>
      </c>
      <c r="K91" s="73"/>
      <c r="L91" s="21"/>
      <c r="M91" s="182">
        <f t="shared" ref="M91:Q91" si="1">M58</f>
        <v>0.16435680000000003</v>
      </c>
      <c r="N91" s="182">
        <f t="shared" si="1"/>
        <v>0.12594319354910713</v>
      </c>
      <c r="O91" s="182">
        <f t="shared" si="1"/>
        <v>0.11818900020214844</v>
      </c>
      <c r="P91" s="182">
        <f t="shared" si="1"/>
        <v>9.9199869865413071E-2</v>
      </c>
      <c r="Q91" s="182">
        <f t="shared" si="1"/>
        <v>8.6716554077216679E-2</v>
      </c>
    </row>
    <row r="92" spans="1:17" ht="4.1500000000000004" customHeight="1" x14ac:dyDescent="0.25">
      <c r="A92" s="71"/>
      <c r="B92" s="22"/>
      <c r="C92" s="22"/>
      <c r="D92" s="22"/>
      <c r="E92" s="22"/>
      <c r="F92" s="22"/>
      <c r="G92" s="22"/>
      <c r="H92" s="22"/>
      <c r="I92" s="26"/>
      <c r="J92" s="28"/>
      <c r="K92" s="73"/>
      <c r="L92" s="21"/>
    </row>
    <row r="93" spans="1:17" ht="14.45" customHeight="1" x14ac:dyDescent="0.25">
      <c r="A93" s="71"/>
      <c r="B93" s="22" t="s">
        <v>39</v>
      </c>
      <c r="C93" s="22"/>
      <c r="D93" s="22"/>
      <c r="E93" s="22"/>
      <c r="F93" s="22"/>
      <c r="G93" s="22"/>
      <c r="H93" s="22"/>
      <c r="I93" s="30"/>
      <c r="J93" s="28" t="s">
        <v>5</v>
      </c>
      <c r="K93" s="73"/>
      <c r="L93" s="21"/>
    </row>
    <row r="94" spans="1:17" ht="4.1500000000000004" customHeight="1" x14ac:dyDescent="0.25">
      <c r="A94" s="71"/>
      <c r="B94" s="22"/>
      <c r="C94" s="22"/>
      <c r="D94" s="22"/>
      <c r="E94" s="22"/>
      <c r="F94" s="22"/>
      <c r="G94" s="22"/>
      <c r="H94" s="22"/>
      <c r="I94" s="26"/>
      <c r="J94" s="29"/>
      <c r="K94" s="74"/>
      <c r="L94" s="21"/>
    </row>
    <row r="95" spans="1:17" ht="14.45" customHeight="1" x14ac:dyDescent="0.25">
      <c r="A95" s="71"/>
      <c r="B95" s="22" t="s">
        <v>40</v>
      </c>
      <c r="C95" s="22"/>
      <c r="D95" s="22"/>
      <c r="E95" s="22"/>
      <c r="F95" s="22"/>
      <c r="G95" s="22"/>
      <c r="H95" s="22"/>
      <c r="I95" s="31" t="b">
        <f>IF(I93=7,I91*N91,IF(I93=5,I91*M91,IF(I93=8,I91*O91,IF(I93=10,I91*P91,IF(I93=12,I91*Q91,FALSE)))))</f>
        <v>0</v>
      </c>
      <c r="J95" s="28" t="s">
        <v>4</v>
      </c>
      <c r="K95" s="74"/>
      <c r="L95" s="21"/>
    </row>
    <row r="96" spans="1:17" ht="4.1500000000000004" customHeight="1" x14ac:dyDescent="0.25">
      <c r="A96" s="71"/>
      <c r="B96" s="22"/>
      <c r="C96" s="22"/>
      <c r="D96" s="22"/>
      <c r="E96" s="22"/>
      <c r="F96" s="22"/>
      <c r="G96" s="22"/>
      <c r="H96" s="22"/>
      <c r="I96" s="26"/>
      <c r="J96" s="28"/>
      <c r="K96" s="74"/>
      <c r="L96" s="21"/>
    </row>
    <row r="97" spans="1:12" ht="14.45" customHeight="1" x14ac:dyDescent="0.25">
      <c r="A97" s="71"/>
      <c r="B97" s="22" t="s">
        <v>44</v>
      </c>
      <c r="C97" s="22"/>
      <c r="D97" s="22"/>
      <c r="E97" s="22"/>
      <c r="F97" s="22"/>
      <c r="G97" s="22"/>
      <c r="H97" s="22"/>
      <c r="I97" s="32" t="e">
        <f>I95/I89</f>
        <v>#DIV/0!</v>
      </c>
      <c r="J97" s="28" t="s">
        <v>6</v>
      </c>
      <c r="K97" s="74"/>
      <c r="L97" s="21"/>
    </row>
    <row r="98" spans="1:12" ht="4.1500000000000004" customHeight="1" x14ac:dyDescent="0.25">
      <c r="A98" s="71"/>
      <c r="B98" s="22"/>
      <c r="C98" s="22"/>
      <c r="D98" s="22"/>
      <c r="E98" s="22"/>
      <c r="F98" s="22"/>
      <c r="G98" s="22"/>
      <c r="H98" s="22"/>
      <c r="I98" s="26"/>
      <c r="J98" s="28"/>
      <c r="K98" s="74"/>
      <c r="L98" s="21"/>
    </row>
    <row r="99" spans="1:12" ht="14.45" customHeight="1" x14ac:dyDescent="0.25">
      <c r="A99" s="71"/>
      <c r="B99" s="22" t="s">
        <v>28</v>
      </c>
      <c r="C99" s="22"/>
      <c r="D99" s="22"/>
      <c r="E99" s="22"/>
      <c r="F99" s="22"/>
      <c r="G99" s="22"/>
      <c r="H99" s="22"/>
      <c r="I99" s="30"/>
      <c r="J99" s="28" t="s">
        <v>6</v>
      </c>
      <c r="K99" s="74"/>
      <c r="L99" s="21"/>
    </row>
    <row r="100" spans="1:12" ht="4.1500000000000004" customHeight="1" x14ac:dyDescent="0.25">
      <c r="A100" s="71"/>
      <c r="B100" s="22"/>
      <c r="C100" s="22"/>
      <c r="D100" s="22"/>
      <c r="E100" s="22"/>
      <c r="F100" s="22"/>
      <c r="G100" s="22"/>
      <c r="H100" s="22"/>
      <c r="I100" s="20"/>
      <c r="J100" s="28"/>
      <c r="K100" s="74"/>
      <c r="L100" s="21"/>
    </row>
    <row r="101" spans="1:12" ht="21" customHeight="1" x14ac:dyDescent="0.25">
      <c r="A101" s="75"/>
      <c r="B101" s="76"/>
      <c r="C101" s="76"/>
      <c r="D101" s="77"/>
      <c r="E101" s="78"/>
      <c r="F101" s="486" t="s">
        <v>31</v>
      </c>
      <c r="G101" s="487"/>
      <c r="H101" s="487"/>
      <c r="I101" s="65">
        <f>IF(I89=0,0,I97+I99)</f>
        <v>0</v>
      </c>
      <c r="J101" s="66" t="s">
        <v>6</v>
      </c>
      <c r="K101" s="67"/>
      <c r="L101" s="21"/>
    </row>
    <row r="102" spans="1:12" ht="7.9" customHeight="1" x14ac:dyDescent="0.25">
      <c r="A102" s="22"/>
      <c r="B102" s="22"/>
      <c r="C102" s="22"/>
      <c r="D102" s="22"/>
      <c r="E102" s="22"/>
      <c r="F102" s="22"/>
      <c r="G102" s="22"/>
      <c r="H102" s="22"/>
      <c r="I102" s="19"/>
      <c r="J102" s="22"/>
      <c r="K102" s="22"/>
      <c r="L102" s="34"/>
    </row>
    <row r="103" spans="1:12" ht="24.6" customHeight="1" x14ac:dyDescent="0.5">
      <c r="A103" s="495" t="s">
        <v>75</v>
      </c>
      <c r="B103" s="495"/>
      <c r="C103" s="495"/>
      <c r="D103" s="495"/>
      <c r="E103" s="495"/>
      <c r="F103" s="495"/>
      <c r="G103" s="495"/>
      <c r="H103" s="495"/>
      <c r="I103" s="495"/>
      <c r="J103" s="22"/>
      <c r="K103" s="22"/>
      <c r="L103" s="21"/>
    </row>
    <row r="104" spans="1:12" ht="9.6" customHeight="1" x14ac:dyDescent="0.25">
      <c r="A104" s="22"/>
      <c r="B104" s="22"/>
      <c r="C104" s="22"/>
      <c r="D104" s="22"/>
      <c r="E104" s="22"/>
      <c r="F104" s="22"/>
      <c r="G104" s="22"/>
      <c r="H104" s="22"/>
      <c r="I104" s="19"/>
      <c r="J104" s="22"/>
      <c r="K104" s="22"/>
      <c r="L104" s="34"/>
    </row>
    <row r="105" spans="1:12" ht="16.149999999999999" customHeight="1" x14ac:dyDescent="0.25">
      <c r="A105" s="497"/>
      <c r="B105" s="497"/>
      <c r="C105" s="497"/>
      <c r="E105" s="498" t="s">
        <v>41</v>
      </c>
      <c r="F105" s="498"/>
      <c r="G105" s="498"/>
      <c r="H105" s="498"/>
      <c r="I105" s="50"/>
      <c r="J105" s="28" t="s">
        <v>10</v>
      </c>
      <c r="K105" s="35"/>
      <c r="L105" s="21"/>
    </row>
    <row r="106" spans="1:12" ht="4.1500000000000004" customHeight="1" x14ac:dyDescent="0.25">
      <c r="A106" s="497"/>
      <c r="B106" s="497"/>
      <c r="C106" s="497"/>
      <c r="D106" s="36"/>
      <c r="E106" s="36"/>
      <c r="F106" s="36"/>
      <c r="G106" s="36"/>
      <c r="H106" s="36"/>
      <c r="I106" s="37"/>
      <c r="J106" s="35"/>
      <c r="K106" s="35"/>
      <c r="L106" s="21"/>
    </row>
    <row r="107" spans="1:12" ht="16.149999999999999" customHeight="1" x14ac:dyDescent="0.25">
      <c r="A107" s="497"/>
      <c r="B107" s="497"/>
      <c r="C107" s="497"/>
      <c r="D107" s="13"/>
      <c r="E107" s="499" t="s">
        <v>255</v>
      </c>
      <c r="F107" s="499"/>
      <c r="G107" s="499"/>
      <c r="H107" s="499"/>
      <c r="I107" s="50"/>
      <c r="J107" s="28" t="s">
        <v>7</v>
      </c>
      <c r="K107" s="35"/>
      <c r="L107" s="21"/>
    </row>
    <row r="108" spans="1:12" ht="4.1500000000000004" customHeight="1" x14ac:dyDescent="0.25">
      <c r="A108" s="497"/>
      <c r="B108" s="497"/>
      <c r="C108" s="497"/>
      <c r="D108" s="36"/>
      <c r="E108" s="36"/>
      <c r="F108" s="36"/>
      <c r="G108" s="36"/>
      <c r="H108" s="36"/>
      <c r="I108" s="35"/>
      <c r="J108" s="35"/>
      <c r="K108" s="35"/>
      <c r="L108" s="21"/>
    </row>
    <row r="109" spans="1:12" ht="16.149999999999999" customHeight="1" x14ac:dyDescent="0.25">
      <c r="A109" s="497"/>
      <c r="B109" s="497"/>
      <c r="C109" s="497"/>
      <c r="D109" s="13"/>
      <c r="E109" s="498" t="s">
        <v>42</v>
      </c>
      <c r="F109" s="498"/>
      <c r="G109" s="498"/>
      <c r="H109" s="498"/>
      <c r="I109" s="50"/>
      <c r="J109" s="28" t="s">
        <v>7</v>
      </c>
      <c r="K109" s="35"/>
      <c r="L109" s="21"/>
    </row>
    <row r="110" spans="1:12" ht="4.1500000000000004" customHeight="1" x14ac:dyDescent="0.25">
      <c r="A110" s="497"/>
      <c r="B110" s="497"/>
      <c r="C110" s="497"/>
      <c r="D110" s="6"/>
      <c r="E110" s="6"/>
      <c r="F110" s="6"/>
      <c r="G110" s="6"/>
      <c r="H110" s="6"/>
      <c r="I110" s="35"/>
      <c r="J110" s="35"/>
      <c r="K110" s="35"/>
      <c r="L110" s="21"/>
    </row>
    <row r="111" spans="1:12" ht="16.149999999999999" customHeight="1" x14ac:dyDescent="0.25">
      <c r="A111" s="497"/>
      <c r="B111" s="497"/>
      <c r="C111" s="497"/>
      <c r="D111" s="35"/>
      <c r="E111" s="498" t="s">
        <v>43</v>
      </c>
      <c r="F111" s="498"/>
      <c r="G111" s="498"/>
      <c r="H111" s="498"/>
      <c r="I111" s="50"/>
      <c r="J111" s="28" t="s">
        <v>8</v>
      </c>
      <c r="K111" s="35"/>
      <c r="L111" s="21"/>
    </row>
    <row r="112" spans="1:12" ht="15" customHeight="1" x14ac:dyDescent="0.25">
      <c r="A112" s="25"/>
      <c r="B112" s="25"/>
      <c r="C112" s="25"/>
      <c r="D112" s="25"/>
      <c r="E112" s="25"/>
      <c r="F112" s="25"/>
      <c r="G112" s="25"/>
      <c r="H112" s="25"/>
      <c r="I112" s="25"/>
      <c r="J112" s="25"/>
      <c r="K112" s="25"/>
      <c r="L112" s="34"/>
    </row>
    <row r="113" spans="1:12" ht="14.45" customHeight="1" x14ac:dyDescent="0.25">
      <c r="A113" s="6"/>
      <c r="B113" s="39"/>
      <c r="C113" s="6"/>
      <c r="D113" s="87" t="s">
        <v>71</v>
      </c>
      <c r="E113" s="59" t="s">
        <v>2</v>
      </c>
      <c r="F113" s="59" t="s">
        <v>12</v>
      </c>
      <c r="G113" s="59" t="s">
        <v>0</v>
      </c>
      <c r="H113" s="474" t="s">
        <v>16</v>
      </c>
      <c r="I113" s="474"/>
      <c r="J113" s="474"/>
      <c r="K113" s="474"/>
      <c r="L113" s="21"/>
    </row>
    <row r="114" spans="1:12" ht="14.45" customHeight="1" x14ac:dyDescent="0.25">
      <c r="A114" s="6"/>
      <c r="B114" s="39"/>
      <c r="C114" s="6"/>
      <c r="D114" s="475" t="s">
        <v>6</v>
      </c>
      <c r="E114" s="475"/>
      <c r="F114" s="475"/>
      <c r="G114" s="475"/>
      <c r="H114" s="474"/>
      <c r="I114" s="474"/>
      <c r="J114" s="474"/>
      <c r="K114" s="474"/>
      <c r="L114" s="21"/>
    </row>
    <row r="115" spans="1:12" ht="16.149999999999999" customHeight="1" x14ac:dyDescent="0.25">
      <c r="A115" s="6"/>
      <c r="B115" s="95"/>
      <c r="C115" s="6"/>
      <c r="D115" s="96">
        <f>I68</f>
        <v>0</v>
      </c>
      <c r="E115" s="60" t="e">
        <f>I107/I111</f>
        <v>#DIV/0!</v>
      </c>
      <c r="F115" s="61" t="e">
        <f>I109/I111</f>
        <v>#DIV/0!</v>
      </c>
      <c r="G115" s="61">
        <f>I105*I52</f>
        <v>0</v>
      </c>
      <c r="H115" s="476" t="e">
        <f>D115+E115+F115+G115</f>
        <v>#DIV/0!</v>
      </c>
      <c r="I115" s="476"/>
      <c r="J115" s="477" t="s">
        <v>6</v>
      </c>
      <c r="K115" s="477"/>
      <c r="L115" s="21"/>
    </row>
    <row r="116" spans="1:12" ht="4.1500000000000004" customHeight="1" x14ac:dyDescent="0.25">
      <c r="A116" s="22"/>
      <c r="B116" s="22"/>
      <c r="C116" s="22"/>
      <c r="D116" s="22"/>
      <c r="E116" s="22"/>
      <c r="F116" s="22"/>
      <c r="G116" s="22"/>
      <c r="H116" s="22"/>
      <c r="I116" s="22"/>
      <c r="J116" s="22"/>
      <c r="K116" s="22"/>
      <c r="L116" s="34"/>
    </row>
    <row r="117" spans="1:12" ht="16.149999999999999" customHeight="1" x14ac:dyDescent="0.25">
      <c r="A117" s="22"/>
      <c r="B117" s="45" t="s">
        <v>46</v>
      </c>
      <c r="C117" s="87">
        <f>F71</f>
        <v>0</v>
      </c>
      <c r="D117" s="62" t="e">
        <f>H115+I85</f>
        <v>#DIV/0!</v>
      </c>
      <c r="E117" s="63" t="s">
        <v>6</v>
      </c>
      <c r="F117" s="45" t="s">
        <v>46</v>
      </c>
      <c r="G117" s="478">
        <f>F87</f>
        <v>0</v>
      </c>
      <c r="H117" s="478"/>
      <c r="I117" s="64" t="e">
        <f>H115+I101</f>
        <v>#DIV/0!</v>
      </c>
      <c r="J117" s="63" t="s">
        <v>6</v>
      </c>
      <c r="K117" s="63"/>
      <c r="L117" s="21"/>
    </row>
    <row r="118" spans="1:12" ht="5.45" customHeight="1" x14ac:dyDescent="0.25">
      <c r="A118" s="22"/>
      <c r="B118" s="22"/>
      <c r="C118" s="22"/>
      <c r="D118" s="24"/>
      <c r="E118" s="24"/>
      <c r="F118" s="24"/>
      <c r="G118" s="24"/>
      <c r="H118" s="41"/>
      <c r="J118" s="22"/>
      <c r="K118" s="22"/>
      <c r="L118" s="21"/>
    </row>
    <row r="119" spans="1:12" ht="28.9" customHeight="1" x14ac:dyDescent="0.25">
      <c r="A119" s="22"/>
      <c r="B119" s="22"/>
      <c r="C119" s="45" t="s">
        <v>46</v>
      </c>
      <c r="D119" s="49">
        <f>F71</f>
        <v>0</v>
      </c>
      <c r="E119" s="46" t="s">
        <v>47</v>
      </c>
      <c r="F119" s="49">
        <f>F87</f>
        <v>0</v>
      </c>
      <c r="G119" s="43" t="e">
        <f>H115+I101+I85</f>
        <v>#DIV/0!</v>
      </c>
      <c r="H119" s="44" t="s">
        <v>6</v>
      </c>
      <c r="I119" s="42"/>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7" t="s">
        <v>15</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1"/>
      <c r="D123" s="1"/>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selectLockedCells="1"/>
  <mergeCells count="83">
    <mergeCell ref="A13:K15"/>
    <mergeCell ref="D2:G2"/>
    <mergeCell ref="D5:G5"/>
    <mergeCell ref="A7:I7"/>
    <mergeCell ref="J7:K7"/>
    <mergeCell ref="A9:K11"/>
    <mergeCell ref="A17:K19"/>
    <mergeCell ref="C21:C22"/>
    <mergeCell ref="D21:D22"/>
    <mergeCell ref="E21:F21"/>
    <mergeCell ref="G21:G22"/>
    <mergeCell ref="H21:H22"/>
    <mergeCell ref="I21:J22"/>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G29:G31"/>
    <mergeCell ref="H29:H31"/>
    <mergeCell ref="A87:D87"/>
    <mergeCell ref="F87:I87"/>
    <mergeCell ref="H46:J46"/>
    <mergeCell ref="E35:E37"/>
    <mergeCell ref="F35:F37"/>
    <mergeCell ref="G35:G37"/>
    <mergeCell ref="H35:H37"/>
    <mergeCell ref="C38:K38"/>
    <mergeCell ref="B40:D41"/>
    <mergeCell ref="H41:J41"/>
    <mergeCell ref="B42:D42"/>
    <mergeCell ref="E42:G42"/>
    <mergeCell ref="H42:J42"/>
    <mergeCell ref="B44:D45"/>
    <mergeCell ref="H44:J45"/>
    <mergeCell ref="C43:D43"/>
    <mergeCell ref="G117:H117"/>
    <mergeCell ref="A103:I103"/>
    <mergeCell ref="A105:C111"/>
    <mergeCell ref="E105:H105"/>
    <mergeCell ref="E107:H107"/>
    <mergeCell ref="E109:H109"/>
    <mergeCell ref="E111:H111"/>
    <mergeCell ref="B46:D46"/>
    <mergeCell ref="E46:G46"/>
    <mergeCell ref="H113:K114"/>
    <mergeCell ref="D114:G114"/>
    <mergeCell ref="H115:I115"/>
    <mergeCell ref="J115:K115"/>
    <mergeCell ref="F101:H101"/>
    <mergeCell ref="H47:J47"/>
    <mergeCell ref="A48:I48"/>
    <mergeCell ref="C50:G50"/>
    <mergeCell ref="A52:D52"/>
    <mergeCell ref="F52:G52"/>
    <mergeCell ref="F68:H68"/>
    <mergeCell ref="A71:D71"/>
    <mergeCell ref="F71:I71"/>
    <mergeCell ref="F85:H85"/>
  </mergeCells>
  <hyperlinks>
    <hyperlink ref="E43" r:id="rId1" xr:uid="{00000000-0004-0000-04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4"/>
  <sheetViews>
    <sheetView view="pageBreakPreview" topLeftCell="A82" zoomScale="130" zoomScaleNormal="100" zoomScaleSheetLayoutView="130" workbookViewId="0">
      <selection activeCell="I107" sqref="I107"/>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84.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1" t="s">
        <v>53</v>
      </c>
      <c r="E2" s="531"/>
      <c r="F2" s="531"/>
      <c r="G2" s="531"/>
      <c r="H2" s="18"/>
      <c r="I2" s="18"/>
      <c r="J2" s="18"/>
      <c r="K2" s="18"/>
      <c r="L2" s="13"/>
    </row>
    <row r="3" spans="1:12" ht="14.45" hidden="1" customHeight="1" x14ac:dyDescent="0.5">
      <c r="A3" s="6"/>
      <c r="B3" s="6"/>
      <c r="C3" s="6"/>
      <c r="D3" s="51"/>
      <c r="E3" s="51"/>
      <c r="F3" s="51"/>
      <c r="G3" s="51"/>
      <c r="H3" s="6"/>
      <c r="I3" s="6"/>
      <c r="J3" s="6"/>
      <c r="K3" s="6"/>
      <c r="L3" s="13"/>
    </row>
    <row r="4" spans="1:12" ht="0.6" customHeight="1" x14ac:dyDescent="0.5">
      <c r="A4" s="6"/>
      <c r="B4" s="6"/>
      <c r="C4" s="6"/>
      <c r="D4" s="51"/>
      <c r="E4" s="51"/>
      <c r="F4" s="51"/>
      <c r="G4" s="51"/>
      <c r="H4" s="6"/>
      <c r="I4" s="6"/>
      <c r="J4" s="6"/>
      <c r="K4" s="6"/>
      <c r="L4" s="13"/>
    </row>
    <row r="5" spans="1:12" ht="33.6" customHeight="1" x14ac:dyDescent="0.5">
      <c r="A5" s="6"/>
      <c r="B5" s="6"/>
      <c r="C5" s="6"/>
      <c r="D5" s="531" t="s">
        <v>54</v>
      </c>
      <c r="E5" s="531"/>
      <c r="F5" s="531"/>
      <c r="G5" s="531"/>
      <c r="H5" s="6"/>
      <c r="I5" s="6"/>
      <c r="J5" s="6"/>
      <c r="K5" s="6"/>
      <c r="L5" s="13"/>
    </row>
    <row r="6" spans="1:12" ht="24.6" customHeight="1" x14ac:dyDescent="0.25">
      <c r="A6" s="6"/>
      <c r="B6" s="6"/>
      <c r="C6" s="6"/>
      <c r="D6" s="6"/>
      <c r="E6" s="6"/>
      <c r="F6" s="6"/>
      <c r="G6" s="6"/>
      <c r="H6" s="6"/>
      <c r="I6" s="6"/>
      <c r="J6" s="6"/>
      <c r="K6" s="6"/>
      <c r="L6" s="13"/>
    </row>
    <row r="7" spans="1:12" ht="24.75" x14ac:dyDescent="0.5">
      <c r="A7" s="495" t="s">
        <v>77</v>
      </c>
      <c r="B7" s="495"/>
      <c r="C7" s="495"/>
      <c r="D7" s="495"/>
      <c r="E7" s="495"/>
      <c r="F7" s="495"/>
      <c r="G7" s="495"/>
      <c r="H7" s="495"/>
      <c r="I7" s="495"/>
      <c r="J7" s="532">
        <v>2023</v>
      </c>
      <c r="K7" s="532"/>
      <c r="L7" s="13"/>
    </row>
    <row r="8" spans="1:12" ht="7.15" customHeight="1" x14ac:dyDescent="0.25">
      <c r="A8" s="6"/>
      <c r="B8" s="6"/>
      <c r="C8" s="6"/>
      <c r="D8" s="6"/>
      <c r="E8" s="6"/>
      <c r="F8" s="6"/>
      <c r="G8" s="6"/>
      <c r="H8" s="6"/>
      <c r="I8" s="6"/>
      <c r="J8" s="6"/>
      <c r="K8" s="6"/>
      <c r="L8" s="13"/>
    </row>
    <row r="9" spans="1:12" ht="16.149999999999999" customHeight="1" x14ac:dyDescent="0.25">
      <c r="A9" s="526" t="s">
        <v>270</v>
      </c>
      <c r="B9" s="526"/>
      <c r="C9" s="526"/>
      <c r="D9" s="526"/>
      <c r="E9" s="526"/>
      <c r="F9" s="526"/>
      <c r="G9" s="526"/>
      <c r="H9" s="526"/>
      <c r="I9" s="526"/>
      <c r="J9" s="526"/>
      <c r="K9" s="526"/>
      <c r="L9" s="13"/>
    </row>
    <row r="10" spans="1:12" ht="16.149999999999999" customHeight="1" x14ac:dyDescent="0.25">
      <c r="A10" s="526"/>
      <c r="B10" s="526"/>
      <c r="C10" s="526"/>
      <c r="D10" s="526"/>
      <c r="E10" s="526"/>
      <c r="F10" s="526"/>
      <c r="G10" s="526"/>
      <c r="H10" s="526"/>
      <c r="I10" s="526"/>
      <c r="J10" s="526"/>
      <c r="K10" s="526"/>
      <c r="L10" s="13"/>
    </row>
    <row r="11" spans="1:12" ht="16.149999999999999" customHeight="1" x14ac:dyDescent="0.25">
      <c r="A11" s="526"/>
      <c r="B11" s="526"/>
      <c r="C11" s="526"/>
      <c r="D11" s="526"/>
      <c r="E11" s="526"/>
      <c r="F11" s="526"/>
      <c r="G11" s="526"/>
      <c r="H11" s="526"/>
      <c r="I11" s="526"/>
      <c r="J11" s="526"/>
      <c r="K11" s="526"/>
      <c r="L11" s="13"/>
    </row>
    <row r="12" spans="1:12" ht="12" customHeight="1" x14ac:dyDescent="0.25">
      <c r="A12" s="6"/>
      <c r="B12" s="7"/>
      <c r="C12" s="7"/>
      <c r="D12" s="7"/>
      <c r="E12" s="7"/>
      <c r="F12" s="7"/>
      <c r="G12" s="7"/>
      <c r="H12" s="7"/>
      <c r="I12" s="7"/>
      <c r="J12" s="7"/>
      <c r="K12" s="6"/>
      <c r="L12" s="13"/>
    </row>
    <row r="13" spans="1:12" ht="16.149999999999999" customHeight="1" x14ac:dyDescent="0.25">
      <c r="A13" s="530" t="s">
        <v>102</v>
      </c>
      <c r="B13" s="530"/>
      <c r="C13" s="530"/>
      <c r="D13" s="530"/>
      <c r="E13" s="530"/>
      <c r="F13" s="530"/>
      <c r="G13" s="530"/>
      <c r="H13" s="530"/>
      <c r="I13" s="530"/>
      <c r="J13" s="530"/>
      <c r="K13" s="530"/>
      <c r="L13" s="13"/>
    </row>
    <row r="14" spans="1:12" ht="31.15" customHeight="1" x14ac:dyDescent="0.25">
      <c r="A14" s="530"/>
      <c r="B14" s="530"/>
      <c r="C14" s="530"/>
      <c r="D14" s="530"/>
      <c r="E14" s="530"/>
      <c r="F14" s="530"/>
      <c r="G14" s="530"/>
      <c r="H14" s="530"/>
      <c r="I14" s="530"/>
      <c r="J14" s="530"/>
      <c r="K14" s="530"/>
      <c r="L14" s="13"/>
    </row>
    <row r="15" spans="1:12" ht="16.149999999999999" customHeight="1" x14ac:dyDescent="0.25">
      <c r="A15" s="530"/>
      <c r="B15" s="530"/>
      <c r="C15" s="530"/>
      <c r="D15" s="530"/>
      <c r="E15" s="530"/>
      <c r="F15" s="530"/>
      <c r="G15" s="530"/>
      <c r="H15" s="530"/>
      <c r="I15" s="530"/>
      <c r="J15" s="530"/>
      <c r="K15" s="530"/>
      <c r="L15" s="13"/>
    </row>
    <row r="16" spans="1:12" ht="133.15" customHeight="1" x14ac:dyDescent="0.25">
      <c r="A16" s="6"/>
      <c r="B16" s="6"/>
      <c r="C16" s="6"/>
      <c r="D16" s="6"/>
      <c r="E16" s="6"/>
      <c r="F16" s="6"/>
      <c r="G16" s="6"/>
      <c r="H16" s="6"/>
      <c r="I16" s="6"/>
      <c r="J16" s="6"/>
      <c r="K16" s="6"/>
      <c r="L16" s="13"/>
    </row>
    <row r="17" spans="1:15" ht="16.149999999999999" customHeight="1" x14ac:dyDescent="0.25">
      <c r="A17" s="526" t="s">
        <v>269</v>
      </c>
      <c r="B17" s="526"/>
      <c r="C17" s="526"/>
      <c r="D17" s="526"/>
      <c r="E17" s="526"/>
      <c r="F17" s="526"/>
      <c r="G17" s="526"/>
      <c r="H17" s="526"/>
      <c r="I17" s="526"/>
      <c r="J17" s="526"/>
      <c r="K17" s="526"/>
      <c r="L17" s="13"/>
    </row>
    <row r="18" spans="1:15" ht="16.149999999999999" customHeight="1" x14ac:dyDescent="0.25">
      <c r="A18" s="526"/>
      <c r="B18" s="526"/>
      <c r="C18" s="526"/>
      <c r="D18" s="526"/>
      <c r="E18" s="526"/>
      <c r="F18" s="526"/>
      <c r="G18" s="526"/>
      <c r="H18" s="526"/>
      <c r="I18" s="526"/>
      <c r="J18" s="526"/>
      <c r="K18" s="526"/>
      <c r="L18" s="13"/>
    </row>
    <row r="19" spans="1:15" ht="16.149999999999999" customHeight="1" x14ac:dyDescent="0.25">
      <c r="A19" s="526"/>
      <c r="B19" s="526"/>
      <c r="C19" s="526"/>
      <c r="D19" s="526"/>
      <c r="E19" s="526"/>
      <c r="F19" s="526"/>
      <c r="G19" s="526"/>
      <c r="H19" s="526"/>
      <c r="I19" s="526"/>
      <c r="J19" s="526"/>
      <c r="K19" s="526"/>
      <c r="L19" s="13"/>
    </row>
    <row r="20" spans="1:15" ht="12" customHeight="1" x14ac:dyDescent="0.25">
      <c r="A20" s="6"/>
      <c r="B20" s="6"/>
      <c r="C20" s="6"/>
      <c r="D20" s="6"/>
      <c r="E20" s="6"/>
      <c r="F20" s="6"/>
      <c r="G20" s="6"/>
      <c r="H20" s="6"/>
      <c r="I20" s="6"/>
      <c r="J20" s="6"/>
      <c r="K20" s="6"/>
      <c r="L20" s="13"/>
    </row>
    <row r="21" spans="1:15" ht="18.600000000000001" customHeight="1" x14ac:dyDescent="0.25">
      <c r="A21" s="6"/>
      <c r="B21" s="6"/>
      <c r="C21" s="527" t="s">
        <v>34</v>
      </c>
      <c r="D21" s="527" t="s">
        <v>33</v>
      </c>
      <c r="E21" s="527" t="s">
        <v>55</v>
      </c>
      <c r="F21" s="527"/>
      <c r="G21" s="527" t="s">
        <v>56</v>
      </c>
      <c r="H21" s="527" t="s">
        <v>2</v>
      </c>
      <c r="I21" s="528" t="s">
        <v>22</v>
      </c>
      <c r="J21" s="528"/>
      <c r="K21" s="6"/>
      <c r="L21" s="13"/>
    </row>
    <row r="22" spans="1:15" ht="18.600000000000001" customHeight="1" x14ac:dyDescent="0.25">
      <c r="A22" s="6"/>
      <c r="B22" s="6"/>
      <c r="C22" s="527"/>
      <c r="D22" s="527"/>
      <c r="E22" s="86" t="s">
        <v>49</v>
      </c>
      <c r="F22" s="86" t="s">
        <v>50</v>
      </c>
      <c r="G22" s="527"/>
      <c r="H22" s="527"/>
      <c r="I22" s="529"/>
      <c r="J22" s="529"/>
      <c r="K22" s="6"/>
      <c r="L22" s="13"/>
    </row>
    <row r="23" spans="1:15" ht="15" customHeight="1" x14ac:dyDescent="0.25">
      <c r="A23" s="6"/>
      <c r="B23" s="6"/>
      <c r="C23" s="525" t="s">
        <v>78</v>
      </c>
      <c r="D23" s="523">
        <v>20280</v>
      </c>
      <c r="E23" s="506">
        <v>120</v>
      </c>
      <c r="F23" s="507">
        <v>200</v>
      </c>
      <c r="G23" s="524">
        <v>0.9</v>
      </c>
      <c r="H23" s="509" t="s">
        <v>57</v>
      </c>
      <c r="I23" s="470" t="s">
        <v>59</v>
      </c>
      <c r="J23" s="471"/>
      <c r="K23" s="6"/>
      <c r="L23" s="13"/>
    </row>
    <row r="24" spans="1:15" ht="15" customHeight="1" x14ac:dyDescent="0.25">
      <c r="A24" s="6"/>
      <c r="B24" s="6"/>
      <c r="C24" s="525"/>
      <c r="D24" s="523"/>
      <c r="E24" s="506"/>
      <c r="F24" s="507"/>
      <c r="G24" s="508"/>
      <c r="H24" s="509"/>
      <c r="I24" s="472"/>
      <c r="J24" s="473"/>
      <c r="K24" s="6"/>
      <c r="L24" s="13"/>
      <c r="M24">
        <v>76.5</v>
      </c>
      <c r="O24">
        <v>66.7</v>
      </c>
    </row>
    <row r="25" spans="1:15" ht="15" customHeight="1" x14ac:dyDescent="0.25">
      <c r="A25" s="6"/>
      <c r="B25" s="6"/>
      <c r="C25" s="525"/>
      <c r="D25" s="523"/>
      <c r="E25" s="506"/>
      <c r="F25" s="507"/>
      <c r="G25" s="508"/>
      <c r="H25" s="509"/>
      <c r="I25" s="468"/>
      <c r="J25" s="469"/>
      <c r="K25" s="6"/>
      <c r="L25" s="13"/>
    </row>
    <row r="26" spans="1:15" ht="15" customHeight="1" x14ac:dyDescent="0.25">
      <c r="A26" s="6"/>
      <c r="B26" s="6"/>
      <c r="C26" s="513" t="s">
        <v>79</v>
      </c>
      <c r="D26" s="514">
        <v>32690</v>
      </c>
      <c r="E26" s="515">
        <v>180</v>
      </c>
      <c r="F26" s="516">
        <v>250</v>
      </c>
      <c r="G26" s="517">
        <v>1.3</v>
      </c>
      <c r="H26" s="519" t="s">
        <v>83</v>
      </c>
      <c r="I26" s="468" t="s">
        <v>60</v>
      </c>
      <c r="J26" s="469"/>
      <c r="K26" s="6"/>
      <c r="L26" s="13"/>
    </row>
    <row r="27" spans="1:15" ht="15" customHeight="1" x14ac:dyDescent="0.25">
      <c r="A27" s="6"/>
      <c r="B27" s="6"/>
      <c r="C27" s="513"/>
      <c r="D27" s="514"/>
      <c r="E27" s="515"/>
      <c r="F27" s="516"/>
      <c r="G27" s="518"/>
      <c r="H27" s="519"/>
      <c r="I27" s="468"/>
      <c r="J27" s="469"/>
      <c r="K27" s="6"/>
      <c r="L27" s="13"/>
      <c r="M27">
        <v>68</v>
      </c>
      <c r="O27">
        <v>64</v>
      </c>
    </row>
    <row r="28" spans="1:15" ht="15" customHeight="1" x14ac:dyDescent="0.25">
      <c r="A28" s="6"/>
      <c r="B28" s="6"/>
      <c r="C28" s="513"/>
      <c r="D28" s="514"/>
      <c r="E28" s="515"/>
      <c r="F28" s="516"/>
      <c r="G28" s="518"/>
      <c r="H28" s="519"/>
      <c r="I28" s="468"/>
      <c r="J28" s="469"/>
      <c r="K28" s="6"/>
      <c r="L28" s="13"/>
    </row>
    <row r="29" spans="1:15" ht="15" customHeight="1" x14ac:dyDescent="0.25">
      <c r="A29" s="6"/>
      <c r="B29" s="6"/>
      <c r="C29" s="525" t="s">
        <v>82</v>
      </c>
      <c r="D29" s="523">
        <v>43780</v>
      </c>
      <c r="E29" s="506">
        <v>200</v>
      </c>
      <c r="F29" s="507">
        <v>300</v>
      </c>
      <c r="G29" s="524">
        <v>1.4</v>
      </c>
      <c r="H29" s="509" t="s">
        <v>68</v>
      </c>
      <c r="I29" s="534"/>
      <c r="J29" s="535"/>
      <c r="K29" s="6"/>
      <c r="L29" s="13"/>
      <c r="M29">
        <v>70.7</v>
      </c>
      <c r="O29">
        <v>65</v>
      </c>
    </row>
    <row r="30" spans="1:15" ht="15" customHeight="1" x14ac:dyDescent="0.25">
      <c r="A30" s="6"/>
      <c r="B30" s="6"/>
      <c r="C30" s="525"/>
      <c r="D30" s="523"/>
      <c r="E30" s="506"/>
      <c r="F30" s="507"/>
      <c r="G30" s="508"/>
      <c r="H30" s="509"/>
      <c r="I30" s="534"/>
      <c r="J30" s="535"/>
      <c r="K30" s="6"/>
      <c r="L30" s="13"/>
    </row>
    <row r="31" spans="1:15" ht="15" customHeight="1" x14ac:dyDescent="0.25">
      <c r="A31" s="6"/>
      <c r="B31" s="6"/>
      <c r="C31" s="525"/>
      <c r="D31" s="523"/>
      <c r="E31" s="506"/>
      <c r="F31" s="507"/>
      <c r="G31" s="508"/>
      <c r="H31" s="509"/>
      <c r="I31" s="534"/>
      <c r="J31" s="535"/>
      <c r="K31" s="6"/>
      <c r="L31" s="13"/>
    </row>
    <row r="32" spans="1:15" ht="15" customHeight="1" x14ac:dyDescent="0.25">
      <c r="A32" s="6"/>
      <c r="B32" s="6"/>
      <c r="C32" s="513" t="s">
        <v>81</v>
      </c>
      <c r="D32" s="514">
        <v>54290</v>
      </c>
      <c r="E32" s="515">
        <v>300</v>
      </c>
      <c r="F32" s="516">
        <v>400</v>
      </c>
      <c r="G32" s="517">
        <v>2</v>
      </c>
      <c r="H32" s="519" t="s">
        <v>84</v>
      </c>
      <c r="I32" s="534"/>
      <c r="J32" s="535"/>
      <c r="K32" s="6"/>
      <c r="L32" s="13"/>
      <c r="M32">
        <v>64</v>
      </c>
      <c r="O32">
        <v>60.5</v>
      </c>
    </row>
    <row r="33" spans="1:15" ht="15" customHeight="1" x14ac:dyDescent="0.25">
      <c r="A33" s="6"/>
      <c r="B33" s="6"/>
      <c r="C33" s="513"/>
      <c r="D33" s="514"/>
      <c r="E33" s="515"/>
      <c r="F33" s="516"/>
      <c r="G33" s="518"/>
      <c r="H33" s="519"/>
      <c r="I33" s="468"/>
      <c r="J33" s="469"/>
      <c r="K33" s="6"/>
      <c r="L33" s="13"/>
    </row>
    <row r="34" spans="1:15" ht="15" customHeight="1" x14ac:dyDescent="0.25">
      <c r="A34" s="6"/>
      <c r="B34" s="6"/>
      <c r="C34" s="513"/>
      <c r="D34" s="514"/>
      <c r="E34" s="515"/>
      <c r="F34" s="516"/>
      <c r="G34" s="518"/>
      <c r="H34" s="519"/>
      <c r="I34" s="468"/>
      <c r="J34" s="469"/>
      <c r="K34" s="6"/>
      <c r="L34" s="13"/>
    </row>
    <row r="35" spans="1:15" ht="15" customHeight="1" x14ac:dyDescent="0.25">
      <c r="A35" s="6"/>
      <c r="B35" s="6"/>
      <c r="C35" s="522" t="s">
        <v>80</v>
      </c>
      <c r="D35" s="523">
        <v>61230</v>
      </c>
      <c r="E35" s="506">
        <v>350</v>
      </c>
      <c r="F35" s="507">
        <v>500</v>
      </c>
      <c r="G35" s="524">
        <v>2.5</v>
      </c>
      <c r="H35" s="509" t="s">
        <v>85</v>
      </c>
      <c r="I35" s="468"/>
      <c r="J35" s="469"/>
      <c r="K35" s="6"/>
      <c r="L35" s="13"/>
    </row>
    <row r="36" spans="1:15" ht="15" customHeight="1" x14ac:dyDescent="0.25">
      <c r="A36" s="6"/>
      <c r="B36" s="6"/>
      <c r="C36" s="522"/>
      <c r="D36" s="523"/>
      <c r="E36" s="506"/>
      <c r="F36" s="507"/>
      <c r="G36" s="508"/>
      <c r="H36" s="509"/>
      <c r="I36" s="468"/>
      <c r="J36" s="469"/>
      <c r="K36" s="6"/>
      <c r="L36" s="13"/>
      <c r="M36">
        <v>58.4</v>
      </c>
      <c r="O36">
        <v>54.4</v>
      </c>
    </row>
    <row r="37" spans="1:15" ht="15" customHeight="1" x14ac:dyDescent="0.25">
      <c r="A37" s="6"/>
      <c r="B37" s="6"/>
      <c r="C37" s="522"/>
      <c r="D37" s="523"/>
      <c r="E37" s="506"/>
      <c r="F37" s="507"/>
      <c r="G37" s="508"/>
      <c r="H37" s="509"/>
      <c r="I37" s="520"/>
      <c r="J37" s="521"/>
      <c r="K37" s="6"/>
      <c r="L37" s="13"/>
    </row>
    <row r="38" spans="1:15" ht="15.6" customHeight="1" x14ac:dyDescent="0.25">
      <c r="A38" s="6"/>
      <c r="B38" s="13"/>
      <c r="C38" s="510" t="s">
        <v>248</v>
      </c>
      <c r="D38" s="510"/>
      <c r="E38" s="510"/>
      <c r="F38" s="510"/>
      <c r="G38" s="510"/>
      <c r="H38" s="510"/>
      <c r="I38" s="510"/>
      <c r="J38" s="510"/>
      <c r="K38" s="510"/>
      <c r="L38" s="12"/>
      <c r="M38" s="12"/>
    </row>
    <row r="39" spans="1:15" ht="8.4499999999999993" customHeight="1" x14ac:dyDescent="0.25">
      <c r="A39" s="6"/>
      <c r="B39" s="6"/>
      <c r="C39" s="11"/>
      <c r="D39" s="3"/>
      <c r="E39" s="4"/>
      <c r="F39" s="5"/>
      <c r="G39" s="2"/>
      <c r="H39" s="2"/>
      <c r="I39" s="2"/>
      <c r="J39" s="6"/>
      <c r="K39" s="6"/>
      <c r="L39" s="13"/>
    </row>
    <row r="40" spans="1:15" ht="15.75" x14ac:dyDescent="0.25">
      <c r="A40" s="6"/>
      <c r="B40" s="511" t="s">
        <v>3</v>
      </c>
      <c r="C40" s="511"/>
      <c r="D40" s="511"/>
      <c r="E40" s="55" t="s">
        <v>18</v>
      </c>
      <c r="F40" s="55" t="s">
        <v>19</v>
      </c>
      <c r="G40" s="55" t="s">
        <v>20</v>
      </c>
      <c r="H40" s="16"/>
      <c r="I40" s="16"/>
      <c r="J40" s="16"/>
      <c r="K40" s="6"/>
      <c r="L40" s="13"/>
    </row>
    <row r="41" spans="1:15" ht="15.75" x14ac:dyDescent="0.25">
      <c r="A41" s="6"/>
      <c r="B41" s="511"/>
      <c r="C41" s="511"/>
      <c r="D41" s="511"/>
      <c r="E41" s="52" t="s">
        <v>250</v>
      </c>
      <c r="F41" s="53" t="s">
        <v>261</v>
      </c>
      <c r="G41" s="54" t="s">
        <v>262</v>
      </c>
      <c r="H41" s="512" t="s">
        <v>6</v>
      </c>
      <c r="I41" s="512"/>
      <c r="J41" s="512"/>
      <c r="K41" s="6"/>
      <c r="L41" s="13"/>
    </row>
    <row r="42" spans="1:15" ht="27" customHeight="1" x14ac:dyDescent="0.25">
      <c r="A42" s="6"/>
      <c r="B42" s="500" t="s">
        <v>113</v>
      </c>
      <c r="C42" s="500"/>
      <c r="D42" s="500"/>
      <c r="E42" s="501" t="s">
        <v>114</v>
      </c>
      <c r="F42" s="501"/>
      <c r="G42" s="501"/>
      <c r="H42" s="502" t="s">
        <v>110</v>
      </c>
      <c r="I42" s="502"/>
      <c r="J42" s="502"/>
      <c r="K42" s="6"/>
      <c r="L42" s="13"/>
    </row>
    <row r="43" spans="1:15" ht="12.6" customHeight="1" x14ac:dyDescent="0.25">
      <c r="A43" s="6"/>
      <c r="B43" s="14"/>
      <c r="C43" s="503" t="s">
        <v>51</v>
      </c>
      <c r="D43" s="503"/>
      <c r="E43" s="48" t="s">
        <v>52</v>
      </c>
      <c r="F43" s="15"/>
      <c r="G43" s="15"/>
      <c r="H43" s="15"/>
      <c r="I43" s="15"/>
      <c r="J43" s="15"/>
      <c r="K43" s="6"/>
      <c r="L43" s="13"/>
    </row>
    <row r="44" spans="1:15" ht="17.45" customHeight="1" x14ac:dyDescent="0.25">
      <c r="A44" s="6"/>
      <c r="B44" s="504" t="s">
        <v>23</v>
      </c>
      <c r="C44" s="504"/>
      <c r="D44" s="504"/>
      <c r="E44" s="88" t="s">
        <v>18</v>
      </c>
      <c r="F44" s="88" t="s">
        <v>19</v>
      </c>
      <c r="G44" s="88" t="s">
        <v>20</v>
      </c>
      <c r="H44" s="505" t="s">
        <v>21</v>
      </c>
      <c r="I44" s="505"/>
      <c r="J44" s="505"/>
      <c r="K44" s="6"/>
      <c r="L44" s="13"/>
    </row>
    <row r="45" spans="1:15" ht="15.75" x14ac:dyDescent="0.25">
      <c r="A45" s="6"/>
      <c r="B45" s="504"/>
      <c r="C45" s="504"/>
      <c r="D45" s="504"/>
      <c r="E45" s="56" t="s">
        <v>263</v>
      </c>
      <c r="F45" s="57" t="s">
        <v>106</v>
      </c>
      <c r="G45" s="58" t="s">
        <v>264</v>
      </c>
      <c r="H45" s="505"/>
      <c r="I45" s="505"/>
      <c r="J45" s="505"/>
      <c r="K45" s="6"/>
      <c r="L45" s="13"/>
    </row>
    <row r="46" spans="1:15" ht="27" customHeight="1" x14ac:dyDescent="0.25">
      <c r="A46" s="6"/>
      <c r="B46" s="479" t="s">
        <v>249</v>
      </c>
      <c r="C46" s="480"/>
      <c r="D46" s="481"/>
      <c r="E46" s="482" t="s">
        <v>104</v>
      </c>
      <c r="F46" s="483"/>
      <c r="G46" s="483"/>
      <c r="H46" s="492" t="s">
        <v>91</v>
      </c>
      <c r="I46" s="492"/>
      <c r="J46" s="493"/>
      <c r="K46" s="6"/>
      <c r="L46" s="13"/>
    </row>
    <row r="47" spans="1:15" ht="17.45" customHeight="1" x14ac:dyDescent="0.25">
      <c r="A47" s="6"/>
      <c r="B47" s="6"/>
      <c r="C47" s="6"/>
      <c r="D47" s="6"/>
      <c r="E47" s="6"/>
      <c r="F47" s="6"/>
      <c r="H47" s="494" t="s">
        <v>36</v>
      </c>
      <c r="I47" s="494"/>
      <c r="J47" s="494"/>
      <c r="K47" s="6"/>
      <c r="L47" s="13"/>
    </row>
    <row r="48" spans="1:15" ht="23.45" customHeight="1" x14ac:dyDescent="0.5">
      <c r="A48" s="495" t="s">
        <v>70</v>
      </c>
      <c r="B48" s="495"/>
      <c r="C48" s="495"/>
      <c r="D48" s="495"/>
      <c r="E48" s="495"/>
      <c r="F48" s="495"/>
      <c r="G48" s="495"/>
      <c r="H48" s="495"/>
      <c r="I48" s="495"/>
      <c r="J48" s="6"/>
      <c r="K48" s="6"/>
      <c r="L48" s="13"/>
    </row>
    <row r="49" spans="1:20" ht="3.6" customHeight="1" x14ac:dyDescent="0.5">
      <c r="A49" s="85"/>
      <c r="B49" s="85"/>
      <c r="C49" s="85"/>
      <c r="D49" s="85"/>
      <c r="E49" s="85"/>
      <c r="F49" s="85"/>
      <c r="G49" s="85"/>
      <c r="H49" s="85"/>
      <c r="I49" s="85"/>
      <c r="J49" s="6"/>
      <c r="K49" s="6"/>
      <c r="L49" s="13"/>
    </row>
    <row r="50" spans="1:20" ht="56.45" customHeight="1" x14ac:dyDescent="0.25">
      <c r="A50" s="6"/>
      <c r="B50" s="6"/>
      <c r="C50" s="496" t="s">
        <v>48</v>
      </c>
      <c r="D50" s="496"/>
      <c r="E50" s="496"/>
      <c r="F50" s="496"/>
      <c r="G50" s="496"/>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488" t="s">
        <v>71</v>
      </c>
      <c r="B52" s="489"/>
      <c r="C52" s="489"/>
      <c r="D52" s="490"/>
      <c r="E52" s="79"/>
      <c r="F52" s="491"/>
      <c r="G52" s="491"/>
      <c r="H52" s="80" t="s">
        <v>9</v>
      </c>
      <c r="I52" s="81"/>
      <c r="J52" s="82" t="s">
        <v>109</v>
      </c>
      <c r="K52" s="83"/>
      <c r="L52" s="21"/>
      <c r="M52">
        <v>5</v>
      </c>
      <c r="N52">
        <v>7</v>
      </c>
      <c r="O52">
        <v>8</v>
      </c>
      <c r="P52">
        <v>10</v>
      </c>
      <c r="Q52">
        <v>12</v>
      </c>
    </row>
    <row r="53" spans="1:20" ht="4.1500000000000004" customHeight="1" x14ac:dyDescent="0.25">
      <c r="A53" s="71"/>
      <c r="B53" s="22"/>
      <c r="C53" s="22"/>
      <c r="D53" s="22"/>
      <c r="E53" s="22"/>
      <c r="F53" s="22"/>
      <c r="G53" s="22"/>
      <c r="H53" s="22"/>
      <c r="I53" s="27"/>
      <c r="J53" s="28"/>
      <c r="K53" s="73"/>
      <c r="L53" s="21"/>
    </row>
    <row r="54" spans="1:20" ht="16.149999999999999" customHeight="1" x14ac:dyDescent="0.25">
      <c r="A54" s="71"/>
      <c r="B54" s="22" t="s">
        <v>73</v>
      </c>
      <c r="C54" s="22"/>
      <c r="D54" s="22"/>
      <c r="E54" s="22"/>
      <c r="F54" s="22"/>
      <c r="G54" s="22"/>
      <c r="H54" s="22"/>
      <c r="I54" s="30"/>
      <c r="J54" s="28" t="s">
        <v>72</v>
      </c>
      <c r="K54" s="73"/>
      <c r="L54" s="21"/>
    </row>
    <row r="55" spans="1:20" ht="4.1500000000000004" customHeight="1" x14ac:dyDescent="0.25">
      <c r="A55" s="71"/>
      <c r="B55" s="22"/>
      <c r="C55" s="22"/>
      <c r="D55" s="22"/>
      <c r="E55" s="22"/>
      <c r="F55" s="22"/>
      <c r="G55" s="22"/>
      <c r="H55" s="22"/>
      <c r="I55" s="27"/>
      <c r="J55" s="28"/>
      <c r="K55" s="73"/>
      <c r="L55" s="21"/>
    </row>
    <row r="56" spans="1:20" x14ac:dyDescent="0.25">
      <c r="A56" s="71"/>
      <c r="B56" s="22" t="s">
        <v>74</v>
      </c>
      <c r="C56" s="22"/>
      <c r="D56" s="22"/>
      <c r="E56" s="22"/>
      <c r="F56" s="22"/>
      <c r="G56" s="22"/>
      <c r="H56" s="22"/>
      <c r="I56" s="30"/>
      <c r="J56" s="28" t="s">
        <v>32</v>
      </c>
      <c r="K56" s="73"/>
      <c r="L56" s="21"/>
      <c r="M56" s="9">
        <v>0.2</v>
      </c>
      <c r="N56" s="9">
        <v>0.15</v>
      </c>
      <c r="O56" s="9">
        <v>0.15</v>
      </c>
      <c r="P56" s="9">
        <v>0.12</v>
      </c>
      <c r="Q56" s="10">
        <v>0.1</v>
      </c>
    </row>
    <row r="57" spans="1:20" ht="4.1500000000000004" customHeight="1" x14ac:dyDescent="0.25">
      <c r="A57" s="71"/>
      <c r="B57" s="22"/>
      <c r="C57" s="22"/>
      <c r="D57" s="22"/>
      <c r="E57" s="22"/>
      <c r="F57" s="22"/>
      <c r="G57" s="22"/>
      <c r="H57" s="22"/>
      <c r="I57" s="26"/>
      <c r="J57" s="28"/>
      <c r="K57" s="73"/>
      <c r="L57" s="21"/>
    </row>
    <row r="58" spans="1:20" x14ac:dyDescent="0.25">
      <c r="A58" s="71"/>
      <c r="B58" s="22" t="s">
        <v>76</v>
      </c>
      <c r="C58" s="22"/>
      <c r="D58" s="22"/>
      <c r="E58" s="22"/>
      <c r="F58" s="22"/>
      <c r="G58" s="22"/>
      <c r="H58" s="22"/>
      <c r="I58" s="30"/>
      <c r="J58" s="28" t="s">
        <v>14</v>
      </c>
      <c r="K58" s="73"/>
      <c r="L58" s="21"/>
      <c r="M58" s="182">
        <f>'Coef charges fixes'!D87</f>
        <v>0.16435680000000003</v>
      </c>
      <c r="N58" s="182">
        <f>'Coef charges fixes'!D89</f>
        <v>0.12594319354910713</v>
      </c>
      <c r="O58" s="182">
        <f>'Coef charges fixes'!D90</f>
        <v>0.11818900020214844</v>
      </c>
      <c r="P58" s="182">
        <f>'Coef charges fixes'!D93</f>
        <v>9.9199869865413071E-2</v>
      </c>
      <c r="Q58" s="182">
        <f>'Coef charges fixes'!D96</f>
        <v>8.6716554077216679E-2</v>
      </c>
    </row>
    <row r="59" spans="1:20" ht="4.1500000000000004" customHeight="1" x14ac:dyDescent="0.25">
      <c r="A59" s="71"/>
      <c r="B59" s="22"/>
      <c r="C59" s="22"/>
      <c r="D59" s="22"/>
      <c r="E59" s="22"/>
      <c r="F59" s="22"/>
      <c r="G59" s="22"/>
      <c r="H59" s="22"/>
      <c r="I59" s="26"/>
      <c r="J59" s="28"/>
      <c r="K59" s="73"/>
      <c r="L59" s="23"/>
    </row>
    <row r="60" spans="1:20" ht="14.45" customHeight="1" x14ac:dyDescent="0.25">
      <c r="A60" s="71"/>
      <c r="B60" s="22" t="s">
        <v>25</v>
      </c>
      <c r="C60" s="22"/>
      <c r="D60" s="22"/>
      <c r="E60" s="22"/>
      <c r="F60" s="22"/>
      <c r="G60" s="22"/>
      <c r="H60" s="22"/>
      <c r="I60" s="30"/>
      <c r="J60" s="28" t="s">
        <v>5</v>
      </c>
      <c r="K60" s="73"/>
      <c r="L60" s="21"/>
      <c r="T60">
        <v>15</v>
      </c>
    </row>
    <row r="61" spans="1:20" ht="4.1500000000000004" customHeight="1" x14ac:dyDescent="0.25">
      <c r="A61" s="71"/>
      <c r="B61" s="22"/>
      <c r="C61" s="22"/>
      <c r="D61" s="22"/>
      <c r="E61" s="22"/>
      <c r="F61" s="22"/>
      <c r="G61" s="22"/>
      <c r="H61" s="22"/>
      <c r="I61" s="26"/>
      <c r="J61" s="29"/>
      <c r="K61" s="74"/>
      <c r="L61" s="21"/>
    </row>
    <row r="62" spans="1:20" x14ac:dyDescent="0.25">
      <c r="A62" s="71"/>
      <c r="B62" s="22" t="s">
        <v>26</v>
      </c>
      <c r="C62" s="22"/>
      <c r="D62" s="22"/>
      <c r="E62" s="22"/>
      <c r="F62" s="22"/>
      <c r="G62" s="22"/>
      <c r="H62" s="22"/>
      <c r="I62" s="31" t="b">
        <f>IF(I60=7,I58*N58,IF(I60=5,I58*M58,IF(I60=8,I58*O58,IF(I60=10,I58*P58,IF(I60=12,I58*Q58,FALSE)))))</f>
        <v>0</v>
      </c>
      <c r="J62" s="28" t="s">
        <v>4</v>
      </c>
      <c r="K62" s="74"/>
      <c r="L62" s="21"/>
    </row>
    <row r="63" spans="1:20" ht="4.1500000000000004" customHeight="1" x14ac:dyDescent="0.25">
      <c r="A63" s="71"/>
      <c r="B63" s="22"/>
      <c r="C63" s="22"/>
      <c r="D63" s="22"/>
      <c r="E63" s="22"/>
      <c r="F63" s="22"/>
      <c r="G63" s="22"/>
      <c r="H63" s="22"/>
      <c r="I63" s="26"/>
      <c r="J63" s="28"/>
      <c r="K63" s="74"/>
      <c r="L63" s="21"/>
    </row>
    <row r="64" spans="1:20" x14ac:dyDescent="0.25">
      <c r="A64" s="71"/>
      <c r="B64" s="22" t="s">
        <v>27</v>
      </c>
      <c r="C64" s="22"/>
      <c r="D64" s="22"/>
      <c r="E64" s="22"/>
      <c r="F64" s="22"/>
      <c r="G64" s="22"/>
      <c r="H64" s="22"/>
      <c r="I64" s="32" t="e">
        <f>I62/I56</f>
        <v>#DIV/0!</v>
      </c>
      <c r="J64" s="28" t="s">
        <v>6</v>
      </c>
      <c r="K64" s="74"/>
      <c r="L64" s="21"/>
    </row>
    <row r="65" spans="1:17" ht="4.1500000000000004" customHeight="1" x14ac:dyDescent="0.25">
      <c r="A65" s="71"/>
      <c r="B65" s="22"/>
      <c r="C65" s="22"/>
      <c r="D65" s="22"/>
      <c r="E65" s="22"/>
      <c r="F65" s="22"/>
      <c r="G65" s="22"/>
      <c r="H65" s="22"/>
      <c r="I65" s="26"/>
      <c r="J65" s="28"/>
      <c r="K65" s="74"/>
      <c r="L65" s="21"/>
    </row>
    <row r="66" spans="1:17" x14ac:dyDescent="0.25">
      <c r="A66" s="71"/>
      <c r="B66" s="22" t="s">
        <v>90</v>
      </c>
      <c r="C66" s="22"/>
      <c r="D66" s="22"/>
      <c r="E66" s="22"/>
      <c r="F66" s="22"/>
      <c r="G66" s="22"/>
      <c r="H66" s="22"/>
      <c r="I66" s="33"/>
      <c r="J66" s="28" t="s">
        <v>6</v>
      </c>
      <c r="K66" s="74"/>
      <c r="L66" s="21"/>
    </row>
    <row r="67" spans="1:17" ht="4.1500000000000004" customHeight="1" x14ac:dyDescent="0.25">
      <c r="A67" s="71"/>
      <c r="B67" s="22"/>
      <c r="C67" s="22"/>
      <c r="D67" s="22"/>
      <c r="E67" s="22"/>
      <c r="F67" s="22"/>
      <c r="G67" s="22"/>
      <c r="H67" s="22"/>
      <c r="I67" s="20"/>
      <c r="J67" s="28"/>
      <c r="K67" s="74"/>
      <c r="L67" s="21"/>
    </row>
    <row r="68" spans="1:17" ht="18" x14ac:dyDescent="0.25">
      <c r="A68" s="75"/>
      <c r="B68" s="76"/>
      <c r="C68" s="76"/>
      <c r="D68" s="84"/>
      <c r="E68" s="78"/>
      <c r="F68" s="486" t="s">
        <v>31</v>
      </c>
      <c r="G68" s="487"/>
      <c r="H68" s="487"/>
      <c r="I68" s="65">
        <f>IF(I56=0,0,I64+I66)</f>
        <v>0</v>
      </c>
      <c r="J68" s="66" t="s">
        <v>6</v>
      </c>
      <c r="K68" s="67"/>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88" t="s">
        <v>30</v>
      </c>
      <c r="B71" s="489"/>
      <c r="C71" s="489"/>
      <c r="D71" s="490"/>
      <c r="E71" s="68" t="s">
        <v>17</v>
      </c>
      <c r="F71" s="536"/>
      <c r="G71" s="536"/>
      <c r="H71" s="536"/>
      <c r="I71" s="536"/>
      <c r="J71" s="69"/>
      <c r="K71" s="70"/>
      <c r="L71" s="21"/>
      <c r="M71">
        <v>5</v>
      </c>
      <c r="N71">
        <v>7</v>
      </c>
      <c r="O71">
        <v>8</v>
      </c>
      <c r="P71">
        <v>10</v>
      </c>
      <c r="Q71">
        <v>12</v>
      </c>
    </row>
    <row r="72" spans="1:17" ht="4.3499999999999996" customHeight="1" x14ac:dyDescent="0.25">
      <c r="A72" s="71"/>
      <c r="B72" s="22"/>
      <c r="C72" s="22"/>
      <c r="D72" s="22"/>
      <c r="E72" s="22"/>
      <c r="F72" s="22"/>
      <c r="G72" s="22"/>
      <c r="H72" s="22"/>
      <c r="I72" s="22"/>
      <c r="J72" s="20"/>
      <c r="K72" s="72"/>
      <c r="L72" s="21"/>
    </row>
    <row r="73" spans="1:17" ht="14.45" customHeight="1" x14ac:dyDescent="0.25">
      <c r="A73" s="71"/>
      <c r="B73" s="22" t="s">
        <v>24</v>
      </c>
      <c r="C73" s="22"/>
      <c r="D73" s="22"/>
      <c r="E73" s="22"/>
      <c r="F73" s="22"/>
      <c r="G73" s="22"/>
      <c r="H73" s="22"/>
      <c r="I73" s="30"/>
      <c r="J73" s="28" t="s">
        <v>32</v>
      </c>
      <c r="K73" s="73"/>
      <c r="L73" s="21"/>
      <c r="M73" s="9">
        <v>0.2</v>
      </c>
      <c r="N73" s="9">
        <v>0.15</v>
      </c>
      <c r="O73" s="9">
        <v>0.15</v>
      </c>
      <c r="P73" s="9">
        <v>0.12</v>
      </c>
      <c r="Q73" s="10">
        <v>0.1</v>
      </c>
    </row>
    <row r="74" spans="1:17" ht="4.1500000000000004" customHeight="1" x14ac:dyDescent="0.25">
      <c r="A74" s="71"/>
      <c r="B74" s="22"/>
      <c r="C74" s="22"/>
      <c r="D74" s="22"/>
      <c r="E74" s="22"/>
      <c r="F74" s="22"/>
      <c r="G74" s="22"/>
      <c r="H74" s="22"/>
      <c r="I74" s="26"/>
      <c r="J74" s="28"/>
      <c r="K74" s="73"/>
      <c r="L74" s="21"/>
    </row>
    <row r="75" spans="1:17" ht="14.45" customHeight="1" x14ac:dyDescent="0.25">
      <c r="A75" s="71"/>
      <c r="B75" s="22" t="s">
        <v>29</v>
      </c>
      <c r="C75" s="22"/>
      <c r="D75" s="22"/>
      <c r="E75" s="22"/>
      <c r="F75" s="22"/>
      <c r="G75" s="22"/>
      <c r="H75" s="22"/>
      <c r="I75" s="30"/>
      <c r="J75" s="28" t="s">
        <v>14</v>
      </c>
      <c r="K75" s="73"/>
      <c r="L75" s="21"/>
      <c r="M75" s="182">
        <f t="shared" ref="M75:Q75" si="0">M58</f>
        <v>0.16435680000000003</v>
      </c>
      <c r="N75" s="182">
        <f t="shared" si="0"/>
        <v>0.12594319354910713</v>
      </c>
      <c r="O75" s="182">
        <f t="shared" si="0"/>
        <v>0.11818900020214844</v>
      </c>
      <c r="P75" s="182">
        <f t="shared" si="0"/>
        <v>9.9199869865413071E-2</v>
      </c>
      <c r="Q75" s="182">
        <f t="shared" si="0"/>
        <v>8.6716554077216679E-2</v>
      </c>
    </row>
    <row r="76" spans="1:17" ht="4.1500000000000004" customHeight="1" x14ac:dyDescent="0.25">
      <c r="A76" s="71"/>
      <c r="B76" s="22"/>
      <c r="C76" s="22"/>
      <c r="D76" s="22"/>
      <c r="E76" s="22"/>
      <c r="F76" s="22"/>
      <c r="G76" s="22"/>
      <c r="H76" s="22"/>
      <c r="I76" s="26"/>
      <c r="J76" s="28"/>
      <c r="K76" s="73"/>
      <c r="L76" s="23"/>
    </row>
    <row r="77" spans="1:17" ht="14.45" customHeight="1" x14ac:dyDescent="0.25">
      <c r="A77" s="71"/>
      <c r="B77" s="22" t="s">
        <v>37</v>
      </c>
      <c r="C77" s="22"/>
      <c r="D77" s="22"/>
      <c r="E77" s="22"/>
      <c r="F77" s="22"/>
      <c r="G77" s="22"/>
      <c r="H77" s="22"/>
      <c r="I77" s="30"/>
      <c r="J77" s="28" t="s">
        <v>5</v>
      </c>
      <c r="K77" s="73"/>
      <c r="L77" s="21"/>
    </row>
    <row r="78" spans="1:17" ht="4.1500000000000004" customHeight="1" x14ac:dyDescent="0.25">
      <c r="A78" s="71"/>
      <c r="B78" s="22"/>
      <c r="C78" s="22"/>
      <c r="D78" s="22"/>
      <c r="E78" s="22"/>
      <c r="F78" s="22"/>
      <c r="G78" s="22"/>
      <c r="H78" s="22"/>
      <c r="I78" s="26"/>
      <c r="J78" s="29"/>
      <c r="K78" s="74"/>
      <c r="L78" s="21"/>
    </row>
    <row r="79" spans="1:17" ht="14.45" customHeight="1" x14ac:dyDescent="0.25">
      <c r="A79" s="71"/>
      <c r="B79" s="22" t="s">
        <v>38</v>
      </c>
      <c r="C79" s="22"/>
      <c r="D79" s="22"/>
      <c r="E79" s="22"/>
      <c r="F79" s="22"/>
      <c r="G79" s="22"/>
      <c r="H79" s="22"/>
      <c r="I79" s="31" t="b">
        <f>IF(I77=7,I75*N75,IF(I77=5,I75*M75,IF(I77=8,I75*O75,IF(I77=10,I75*P75,IF(I77=12,I75*Q75,FALSE)))))</f>
        <v>0</v>
      </c>
      <c r="J79" s="28" t="s">
        <v>4</v>
      </c>
      <c r="K79" s="74"/>
      <c r="L79" s="21"/>
    </row>
    <row r="80" spans="1:17" ht="4.1500000000000004" customHeight="1" x14ac:dyDescent="0.25">
      <c r="A80" s="71"/>
      <c r="B80" s="22"/>
      <c r="C80" s="22"/>
      <c r="D80" s="22"/>
      <c r="E80" s="22"/>
      <c r="F80" s="22"/>
      <c r="G80" s="22"/>
      <c r="H80" s="22"/>
      <c r="I80" s="26"/>
      <c r="J80" s="28"/>
      <c r="K80" s="74"/>
      <c r="L80" s="21"/>
    </row>
    <row r="81" spans="1:17" ht="14.45" customHeight="1" x14ac:dyDescent="0.25">
      <c r="A81" s="71"/>
      <c r="B81" s="22" t="s">
        <v>44</v>
      </c>
      <c r="C81" s="22"/>
      <c r="D81" s="22"/>
      <c r="E81" s="22"/>
      <c r="F81" s="22"/>
      <c r="G81" s="22"/>
      <c r="H81" s="22"/>
      <c r="I81" s="32" t="e">
        <f>I79/I73</f>
        <v>#DIV/0!</v>
      </c>
      <c r="J81" s="28" t="s">
        <v>6</v>
      </c>
      <c r="K81" s="74"/>
      <c r="L81" s="21"/>
    </row>
    <row r="82" spans="1:17" ht="4.1500000000000004" customHeight="1" x14ac:dyDescent="0.25">
      <c r="A82" s="71"/>
      <c r="B82" s="22"/>
      <c r="C82" s="22"/>
      <c r="D82" s="22"/>
      <c r="E82" s="22"/>
      <c r="F82" s="22"/>
      <c r="G82" s="22"/>
      <c r="H82" s="22"/>
      <c r="I82" s="26"/>
      <c r="J82" s="28"/>
      <c r="K82" s="74"/>
      <c r="L82" s="21"/>
    </row>
    <row r="83" spans="1:17" ht="14.45" customHeight="1" x14ac:dyDescent="0.25">
      <c r="A83" s="71"/>
      <c r="B83" s="22" t="s">
        <v>28</v>
      </c>
      <c r="C83" s="22"/>
      <c r="D83" s="22"/>
      <c r="E83" s="22"/>
      <c r="F83" s="22"/>
      <c r="G83" s="22"/>
      <c r="H83" s="22"/>
      <c r="I83" s="33"/>
      <c r="J83" s="28" t="s">
        <v>6</v>
      </c>
      <c r="K83" s="74"/>
      <c r="L83" s="21"/>
    </row>
    <row r="84" spans="1:17" ht="4.1500000000000004" customHeight="1" x14ac:dyDescent="0.25">
      <c r="A84" s="71"/>
      <c r="B84" s="22"/>
      <c r="C84" s="22"/>
      <c r="D84" s="22"/>
      <c r="E84" s="22"/>
      <c r="F84" s="22"/>
      <c r="G84" s="22"/>
      <c r="H84" s="22"/>
      <c r="I84" s="20"/>
      <c r="J84" s="28"/>
      <c r="K84" s="74"/>
      <c r="L84" s="21"/>
    </row>
    <row r="85" spans="1:17" ht="18.600000000000001" customHeight="1" x14ac:dyDescent="0.25">
      <c r="A85" s="75"/>
      <c r="B85" s="76"/>
      <c r="C85" s="76"/>
      <c r="D85" s="78"/>
      <c r="E85" s="78"/>
      <c r="F85" s="486" t="s">
        <v>31</v>
      </c>
      <c r="G85" s="487"/>
      <c r="H85" s="487"/>
      <c r="I85" s="65">
        <f>IF(I73=0,0,I81+I83)</f>
        <v>0</v>
      </c>
      <c r="J85" s="66" t="s">
        <v>6</v>
      </c>
      <c r="K85" s="67"/>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484" t="s">
        <v>45</v>
      </c>
      <c r="B87" s="484"/>
      <c r="C87" s="484"/>
      <c r="D87" s="484"/>
      <c r="E87" s="68" t="s">
        <v>17</v>
      </c>
      <c r="F87" s="536"/>
      <c r="G87" s="536"/>
      <c r="H87" s="536"/>
      <c r="I87" s="536"/>
      <c r="J87" s="69"/>
      <c r="K87" s="70"/>
      <c r="L87" s="21"/>
    </row>
    <row r="88" spans="1:17" ht="4.3499999999999996" customHeight="1" x14ac:dyDescent="0.25">
      <c r="A88" s="71"/>
      <c r="B88" s="22"/>
      <c r="C88" s="22"/>
      <c r="D88" s="22"/>
      <c r="E88" s="22"/>
      <c r="F88" s="22"/>
      <c r="G88" s="22"/>
      <c r="H88" s="22"/>
      <c r="I88" s="22"/>
      <c r="J88" s="20"/>
      <c r="K88" s="72"/>
      <c r="L88" s="21"/>
    </row>
    <row r="89" spans="1:17" ht="14.45" customHeight="1" x14ac:dyDescent="0.25">
      <c r="A89" s="71"/>
      <c r="B89" s="22" t="s">
        <v>24</v>
      </c>
      <c r="C89" s="22"/>
      <c r="D89" s="22"/>
      <c r="E89" s="22"/>
      <c r="F89" s="22"/>
      <c r="G89" s="22"/>
      <c r="H89" s="22"/>
      <c r="I89" s="30"/>
      <c r="J89" s="28" t="s">
        <v>32</v>
      </c>
      <c r="K89" s="73"/>
      <c r="L89" s="21"/>
    </row>
    <row r="90" spans="1:17" ht="4.1500000000000004" customHeight="1" x14ac:dyDescent="0.25">
      <c r="A90" s="71"/>
      <c r="B90" s="22"/>
      <c r="C90" s="22"/>
      <c r="D90" s="22"/>
      <c r="E90" s="22"/>
      <c r="F90" s="22"/>
      <c r="G90" s="22"/>
      <c r="H90" s="22"/>
      <c r="I90" s="26"/>
      <c r="J90" s="28"/>
      <c r="K90" s="73"/>
      <c r="L90" s="21"/>
    </row>
    <row r="91" spans="1:17" ht="14.45" customHeight="1" x14ac:dyDescent="0.25">
      <c r="A91" s="71"/>
      <c r="B91" s="22" t="s">
        <v>29</v>
      </c>
      <c r="C91" s="22"/>
      <c r="D91" s="22"/>
      <c r="E91" s="22"/>
      <c r="F91" s="22"/>
      <c r="G91" s="22"/>
      <c r="H91" s="22"/>
      <c r="I91" s="30"/>
      <c r="J91" s="28" t="s">
        <v>14</v>
      </c>
      <c r="K91" s="73"/>
      <c r="L91" s="21"/>
      <c r="M91" s="182">
        <f t="shared" ref="M91:Q91" si="1">M58</f>
        <v>0.16435680000000003</v>
      </c>
      <c r="N91" s="182">
        <f t="shared" si="1"/>
        <v>0.12594319354910713</v>
      </c>
      <c r="O91" s="182">
        <f t="shared" si="1"/>
        <v>0.11818900020214844</v>
      </c>
      <c r="P91" s="182">
        <f t="shared" si="1"/>
        <v>9.9199869865413071E-2</v>
      </c>
      <c r="Q91" s="182">
        <f t="shared" si="1"/>
        <v>8.6716554077216679E-2</v>
      </c>
    </row>
    <row r="92" spans="1:17" ht="4.1500000000000004" customHeight="1" x14ac:dyDescent="0.25">
      <c r="A92" s="71"/>
      <c r="B92" s="22"/>
      <c r="C92" s="22"/>
      <c r="D92" s="22"/>
      <c r="E92" s="22"/>
      <c r="F92" s="22"/>
      <c r="G92" s="22"/>
      <c r="H92" s="22"/>
      <c r="I92" s="26"/>
      <c r="J92" s="28"/>
      <c r="K92" s="73"/>
      <c r="L92" s="21"/>
    </row>
    <row r="93" spans="1:17" ht="14.45" customHeight="1" x14ac:dyDescent="0.25">
      <c r="A93" s="71"/>
      <c r="B93" s="22" t="s">
        <v>39</v>
      </c>
      <c r="C93" s="22"/>
      <c r="D93" s="22"/>
      <c r="E93" s="22"/>
      <c r="F93" s="22"/>
      <c r="G93" s="22"/>
      <c r="H93" s="22"/>
      <c r="I93" s="30">
        <v>7</v>
      </c>
      <c r="J93" s="28" t="s">
        <v>5</v>
      </c>
      <c r="K93" s="73"/>
      <c r="L93" s="21"/>
    </row>
    <row r="94" spans="1:17" ht="4.1500000000000004" customHeight="1" x14ac:dyDescent="0.25">
      <c r="A94" s="71"/>
      <c r="B94" s="22"/>
      <c r="C94" s="22"/>
      <c r="D94" s="22"/>
      <c r="E94" s="22"/>
      <c r="F94" s="22"/>
      <c r="G94" s="22"/>
      <c r="H94" s="22"/>
      <c r="I94" s="26"/>
      <c r="J94" s="29"/>
      <c r="K94" s="74"/>
      <c r="L94" s="21"/>
    </row>
    <row r="95" spans="1:17" ht="14.45" customHeight="1" x14ac:dyDescent="0.25">
      <c r="A95" s="71"/>
      <c r="B95" s="22" t="s">
        <v>40</v>
      </c>
      <c r="C95" s="22"/>
      <c r="D95" s="22"/>
      <c r="E95" s="22"/>
      <c r="F95" s="22"/>
      <c r="G95" s="22"/>
      <c r="H95" s="22"/>
      <c r="I95" s="31">
        <f>IF(I93=7,I91*N91,IF(I93=5,I91*M91,IF(I93=8,I91*O91,IF(I93=10,I91*P91,IF(I93=12,I91*Q91,FALSE)))))</f>
        <v>0</v>
      </c>
      <c r="J95" s="28" t="s">
        <v>4</v>
      </c>
      <c r="K95" s="74"/>
      <c r="L95" s="21"/>
    </row>
    <row r="96" spans="1:17" ht="4.1500000000000004" customHeight="1" x14ac:dyDescent="0.25">
      <c r="A96" s="71"/>
      <c r="B96" s="22"/>
      <c r="C96" s="22"/>
      <c r="D96" s="22"/>
      <c r="E96" s="22"/>
      <c r="F96" s="22"/>
      <c r="G96" s="22"/>
      <c r="H96" s="22"/>
      <c r="I96" s="26"/>
      <c r="J96" s="28"/>
      <c r="K96" s="74"/>
      <c r="L96" s="21"/>
    </row>
    <row r="97" spans="1:12" ht="14.45" customHeight="1" x14ac:dyDescent="0.25">
      <c r="A97" s="71"/>
      <c r="B97" s="22" t="s">
        <v>44</v>
      </c>
      <c r="C97" s="22"/>
      <c r="D97" s="22"/>
      <c r="E97" s="22"/>
      <c r="F97" s="22"/>
      <c r="G97" s="22"/>
      <c r="H97" s="22"/>
      <c r="I97" s="32" t="e">
        <f>I95/I89</f>
        <v>#DIV/0!</v>
      </c>
      <c r="J97" s="28" t="s">
        <v>6</v>
      </c>
      <c r="K97" s="74"/>
      <c r="L97" s="21"/>
    </row>
    <row r="98" spans="1:12" ht="4.1500000000000004" customHeight="1" x14ac:dyDescent="0.25">
      <c r="A98" s="71"/>
      <c r="B98" s="22"/>
      <c r="C98" s="22"/>
      <c r="D98" s="22"/>
      <c r="E98" s="22"/>
      <c r="F98" s="22"/>
      <c r="G98" s="22"/>
      <c r="H98" s="22"/>
      <c r="I98" s="26"/>
      <c r="J98" s="28"/>
      <c r="K98" s="74"/>
      <c r="L98" s="21"/>
    </row>
    <row r="99" spans="1:12" ht="14.45" customHeight="1" x14ac:dyDescent="0.25">
      <c r="A99" s="71"/>
      <c r="B99" s="22" t="s">
        <v>28</v>
      </c>
      <c r="C99" s="22"/>
      <c r="D99" s="22"/>
      <c r="E99" s="22"/>
      <c r="F99" s="22"/>
      <c r="G99" s="22"/>
      <c r="H99" s="22"/>
      <c r="I99" s="33"/>
      <c r="J99" s="28" t="s">
        <v>6</v>
      </c>
      <c r="K99" s="74"/>
      <c r="L99" s="21"/>
    </row>
    <row r="100" spans="1:12" ht="4.1500000000000004" customHeight="1" x14ac:dyDescent="0.25">
      <c r="A100" s="71"/>
      <c r="B100" s="22"/>
      <c r="C100" s="22"/>
      <c r="D100" s="22"/>
      <c r="E100" s="22"/>
      <c r="F100" s="22"/>
      <c r="G100" s="22"/>
      <c r="H100" s="22"/>
      <c r="I100" s="20"/>
      <c r="J100" s="28"/>
      <c r="K100" s="74"/>
      <c r="L100" s="21"/>
    </row>
    <row r="101" spans="1:12" ht="21" customHeight="1" x14ac:dyDescent="0.25">
      <c r="A101" s="75"/>
      <c r="B101" s="76"/>
      <c r="C101" s="76"/>
      <c r="D101" s="77"/>
      <c r="E101" s="78"/>
      <c r="F101" s="486" t="s">
        <v>31</v>
      </c>
      <c r="G101" s="487"/>
      <c r="H101" s="487"/>
      <c r="I101" s="65">
        <f>IF(I89=0,0,I97+I99)</f>
        <v>0</v>
      </c>
      <c r="J101" s="66" t="s">
        <v>6</v>
      </c>
      <c r="K101" s="67"/>
      <c r="L101" s="21"/>
    </row>
    <row r="102" spans="1:12" ht="7.9" customHeight="1" x14ac:dyDescent="0.25">
      <c r="A102" s="22"/>
      <c r="B102" s="22"/>
      <c r="C102" s="22"/>
      <c r="D102" s="22"/>
      <c r="E102" s="22"/>
      <c r="F102" s="22"/>
      <c r="G102" s="22"/>
      <c r="H102" s="22"/>
      <c r="I102" s="19"/>
      <c r="J102" s="22"/>
      <c r="K102" s="22"/>
      <c r="L102" s="34"/>
    </row>
    <row r="103" spans="1:12" ht="24.6" customHeight="1" x14ac:dyDescent="0.5">
      <c r="A103" s="495" t="s">
        <v>75</v>
      </c>
      <c r="B103" s="495"/>
      <c r="C103" s="495"/>
      <c r="D103" s="495"/>
      <c r="E103" s="495"/>
      <c r="F103" s="495"/>
      <c r="G103" s="495"/>
      <c r="H103" s="495"/>
      <c r="I103" s="495"/>
      <c r="J103" s="22"/>
      <c r="K103" s="22"/>
      <c r="L103" s="21"/>
    </row>
    <row r="104" spans="1:12" ht="9.6" customHeight="1" x14ac:dyDescent="0.25">
      <c r="A104" s="22"/>
      <c r="B104" s="22"/>
      <c r="C104" s="22"/>
      <c r="D104" s="22"/>
      <c r="E104" s="22"/>
      <c r="F104" s="22"/>
      <c r="G104" s="22"/>
      <c r="H104" s="22"/>
      <c r="I104" s="19"/>
      <c r="J104" s="22"/>
      <c r="K104" s="22"/>
      <c r="L104" s="34"/>
    </row>
    <row r="105" spans="1:12" ht="16.149999999999999" customHeight="1" x14ac:dyDescent="0.25">
      <c r="A105" s="497"/>
      <c r="B105" s="497"/>
      <c r="C105" s="497"/>
      <c r="E105" s="498" t="s">
        <v>41</v>
      </c>
      <c r="F105" s="498"/>
      <c r="G105" s="498"/>
      <c r="H105" s="498"/>
      <c r="I105" s="50"/>
      <c r="J105" s="28" t="s">
        <v>10</v>
      </c>
      <c r="K105" s="35"/>
      <c r="L105" s="21"/>
    </row>
    <row r="106" spans="1:12" ht="4.1500000000000004" customHeight="1" x14ac:dyDescent="0.25">
      <c r="A106" s="497"/>
      <c r="B106" s="497"/>
      <c r="C106" s="497"/>
      <c r="D106" s="36"/>
      <c r="E106" s="36"/>
      <c r="F106" s="36"/>
      <c r="G106" s="36"/>
      <c r="H106" s="36"/>
      <c r="I106" s="37"/>
      <c r="J106" s="35"/>
      <c r="K106" s="35"/>
      <c r="L106" s="21"/>
    </row>
    <row r="107" spans="1:12" ht="16.149999999999999" customHeight="1" x14ac:dyDescent="0.25">
      <c r="A107" s="497"/>
      <c r="B107" s="497"/>
      <c r="C107" s="497"/>
      <c r="D107" s="13"/>
      <c r="E107" s="499" t="s">
        <v>255</v>
      </c>
      <c r="F107" s="499"/>
      <c r="G107" s="499"/>
      <c r="H107" s="499"/>
      <c r="I107" s="50"/>
      <c r="J107" s="28" t="s">
        <v>7</v>
      </c>
      <c r="K107" s="35"/>
      <c r="L107" s="21"/>
    </row>
    <row r="108" spans="1:12" ht="4.1500000000000004" customHeight="1" x14ac:dyDescent="0.25">
      <c r="A108" s="497"/>
      <c r="B108" s="497"/>
      <c r="C108" s="497"/>
      <c r="D108" s="36"/>
      <c r="E108" s="36"/>
      <c r="F108" s="36"/>
      <c r="G108" s="36"/>
      <c r="H108" s="36"/>
      <c r="I108" s="35"/>
      <c r="J108" s="35"/>
      <c r="K108" s="35"/>
      <c r="L108" s="21"/>
    </row>
    <row r="109" spans="1:12" ht="16.149999999999999" customHeight="1" x14ac:dyDescent="0.25">
      <c r="A109" s="497"/>
      <c r="B109" s="497"/>
      <c r="C109" s="497"/>
      <c r="D109" s="13"/>
      <c r="E109" s="498" t="s">
        <v>42</v>
      </c>
      <c r="F109" s="498"/>
      <c r="G109" s="498"/>
      <c r="H109" s="498"/>
      <c r="I109" s="38"/>
      <c r="J109" s="28" t="s">
        <v>7</v>
      </c>
      <c r="K109" s="35"/>
      <c r="L109" s="21"/>
    </row>
    <row r="110" spans="1:12" ht="4.1500000000000004" customHeight="1" x14ac:dyDescent="0.25">
      <c r="A110" s="497"/>
      <c r="B110" s="497"/>
      <c r="C110" s="497"/>
      <c r="D110" s="6"/>
      <c r="E110" s="6"/>
      <c r="F110" s="6"/>
      <c r="G110" s="6"/>
      <c r="H110" s="6"/>
      <c r="I110" s="89"/>
      <c r="J110" s="35"/>
      <c r="K110" s="35"/>
      <c r="L110" s="21"/>
    </row>
    <row r="111" spans="1:12" ht="16.149999999999999" customHeight="1" x14ac:dyDescent="0.25">
      <c r="A111" s="497"/>
      <c r="B111" s="497"/>
      <c r="C111" s="497"/>
      <c r="D111" s="35"/>
      <c r="E111" s="498" t="s">
        <v>43</v>
      </c>
      <c r="F111" s="498"/>
      <c r="G111" s="498"/>
      <c r="H111" s="498"/>
      <c r="I111" s="50"/>
      <c r="J111" s="28" t="s">
        <v>8</v>
      </c>
      <c r="K111" s="35"/>
      <c r="L111" s="21"/>
    </row>
    <row r="112" spans="1:12" ht="15" customHeight="1" x14ac:dyDescent="0.25">
      <c r="A112" s="25"/>
      <c r="B112" s="25"/>
      <c r="C112" s="25"/>
      <c r="D112" s="25"/>
      <c r="E112" s="25"/>
      <c r="F112" s="25"/>
      <c r="G112" s="25"/>
      <c r="H112" s="25"/>
      <c r="I112" s="25"/>
      <c r="J112" s="25"/>
      <c r="K112" s="25"/>
      <c r="L112" s="34"/>
    </row>
    <row r="113" spans="1:12" ht="14.45" customHeight="1" x14ac:dyDescent="0.25">
      <c r="A113" s="6"/>
      <c r="B113" s="39"/>
      <c r="C113" s="6"/>
      <c r="D113" s="87" t="s">
        <v>71</v>
      </c>
      <c r="E113" s="59" t="s">
        <v>2</v>
      </c>
      <c r="F113" s="59" t="s">
        <v>12</v>
      </c>
      <c r="G113" s="59" t="s">
        <v>0</v>
      </c>
      <c r="H113" s="474" t="s">
        <v>16</v>
      </c>
      <c r="I113" s="474"/>
      <c r="J113" s="474"/>
      <c r="K113" s="474"/>
      <c r="L113" s="21"/>
    </row>
    <row r="114" spans="1:12" ht="14.45" customHeight="1" x14ac:dyDescent="0.25">
      <c r="A114" s="6"/>
      <c r="B114" s="39"/>
      <c r="C114" s="6"/>
      <c r="D114" s="475" t="s">
        <v>6</v>
      </c>
      <c r="E114" s="475"/>
      <c r="F114" s="475"/>
      <c r="G114" s="475"/>
      <c r="H114" s="474"/>
      <c r="I114" s="474"/>
      <c r="J114" s="474"/>
      <c r="K114" s="474"/>
      <c r="L114" s="21"/>
    </row>
    <row r="115" spans="1:12" ht="16.149999999999999" customHeight="1" x14ac:dyDescent="0.25">
      <c r="A115" s="6"/>
      <c r="B115" s="40"/>
      <c r="C115" s="6"/>
      <c r="D115" s="96">
        <f>I68</f>
        <v>0</v>
      </c>
      <c r="E115" s="60" t="e">
        <f>I107/I111</f>
        <v>#DIV/0!</v>
      </c>
      <c r="F115" s="61" t="e">
        <f>I109/I111</f>
        <v>#DIV/0!</v>
      </c>
      <c r="G115" s="61">
        <f>I105*I52</f>
        <v>0</v>
      </c>
      <c r="H115" s="476" t="e">
        <f>D115+E115+F115+G115</f>
        <v>#DIV/0!</v>
      </c>
      <c r="I115" s="476"/>
      <c r="J115" s="477" t="s">
        <v>6</v>
      </c>
      <c r="K115" s="477"/>
      <c r="L115" s="21"/>
    </row>
    <row r="116" spans="1:12" ht="4.1500000000000004" customHeight="1" x14ac:dyDescent="0.25">
      <c r="A116" s="22"/>
      <c r="B116" s="22"/>
      <c r="C116" s="22"/>
      <c r="D116" s="22"/>
      <c r="E116" s="22"/>
      <c r="F116" s="22"/>
      <c r="G116" s="22"/>
      <c r="H116" s="22"/>
      <c r="I116" s="22"/>
      <c r="J116" s="22"/>
      <c r="K116" s="22"/>
      <c r="L116" s="34"/>
    </row>
    <row r="117" spans="1:12" ht="16.149999999999999" customHeight="1" x14ac:dyDescent="0.25">
      <c r="A117" s="22"/>
      <c r="B117" s="45" t="s">
        <v>46</v>
      </c>
      <c r="C117" s="87">
        <f>F71</f>
        <v>0</v>
      </c>
      <c r="D117" s="62" t="e">
        <f>H115+I85</f>
        <v>#DIV/0!</v>
      </c>
      <c r="E117" s="63" t="s">
        <v>6</v>
      </c>
      <c r="F117" s="45" t="s">
        <v>46</v>
      </c>
      <c r="G117" s="478">
        <f>F87</f>
        <v>0</v>
      </c>
      <c r="H117" s="478"/>
      <c r="I117" s="64" t="e">
        <f>H115+I101</f>
        <v>#DIV/0!</v>
      </c>
      <c r="J117" s="63" t="s">
        <v>6</v>
      </c>
      <c r="K117" s="63"/>
      <c r="L117" s="21"/>
    </row>
    <row r="118" spans="1:12" ht="5.45" customHeight="1" x14ac:dyDescent="0.25">
      <c r="A118" s="22"/>
      <c r="B118" s="22"/>
      <c r="C118" s="22"/>
      <c r="D118" s="24"/>
      <c r="E118" s="24"/>
      <c r="F118" s="24"/>
      <c r="G118" s="24"/>
      <c r="H118" s="41"/>
      <c r="J118" s="22"/>
      <c r="K118" s="22"/>
      <c r="L118" s="21"/>
    </row>
    <row r="119" spans="1:12" ht="28.9" customHeight="1" x14ac:dyDescent="0.25">
      <c r="A119" s="22"/>
      <c r="B119" s="22"/>
      <c r="C119" s="45" t="s">
        <v>46</v>
      </c>
      <c r="D119" s="49">
        <f>F71</f>
        <v>0</v>
      </c>
      <c r="E119" s="46" t="s">
        <v>47</v>
      </c>
      <c r="F119" s="49">
        <f>F87</f>
        <v>0</v>
      </c>
      <c r="G119" s="43" t="e">
        <f>H115+I101+I85</f>
        <v>#DIV/0!</v>
      </c>
      <c r="H119" s="44" t="s">
        <v>6</v>
      </c>
      <c r="I119" s="42"/>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7" t="s">
        <v>15</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8"/>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V/XIIdawJNgkgNeqg6peRVJid3RSnA/lzTMXMHN1Jl49C0wH/1lFKnUzRu7gaipHDD0k9tM4/GxqD21nVJvJYw==" saltValue="irW/pYbpEq4LxfzLEthqkg==" spinCount="100000" sheet="1" selectLockedCells="1"/>
  <mergeCells count="83">
    <mergeCell ref="A13:K15"/>
    <mergeCell ref="D2:G2"/>
    <mergeCell ref="D5:G5"/>
    <mergeCell ref="A7:I7"/>
    <mergeCell ref="J7:K7"/>
    <mergeCell ref="A9:K11"/>
    <mergeCell ref="A17:K19"/>
    <mergeCell ref="C21:C22"/>
    <mergeCell ref="D21:D22"/>
    <mergeCell ref="E21:F21"/>
    <mergeCell ref="G21:G22"/>
    <mergeCell ref="H21:H22"/>
    <mergeCell ref="I21:J22"/>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G29:G31"/>
    <mergeCell ref="H29:H31"/>
    <mergeCell ref="A87:D87"/>
    <mergeCell ref="F87:I87"/>
    <mergeCell ref="H46:J46"/>
    <mergeCell ref="E35:E37"/>
    <mergeCell ref="F35:F37"/>
    <mergeCell ref="G35:G37"/>
    <mergeCell ref="H35:H37"/>
    <mergeCell ref="C38:K38"/>
    <mergeCell ref="B40:D41"/>
    <mergeCell ref="H41:J41"/>
    <mergeCell ref="B42:D42"/>
    <mergeCell ref="E42:G42"/>
    <mergeCell ref="H42:J42"/>
    <mergeCell ref="B44:D45"/>
    <mergeCell ref="H44:J45"/>
    <mergeCell ref="C43:D43"/>
    <mergeCell ref="G117:H117"/>
    <mergeCell ref="A103:I103"/>
    <mergeCell ref="A105:C111"/>
    <mergeCell ref="E105:H105"/>
    <mergeCell ref="E107:H107"/>
    <mergeCell ref="E109:H109"/>
    <mergeCell ref="E111:H111"/>
    <mergeCell ref="B46:D46"/>
    <mergeCell ref="E46:G46"/>
    <mergeCell ref="H113:K114"/>
    <mergeCell ref="D114:G114"/>
    <mergeCell ref="H115:I115"/>
    <mergeCell ref="J115:K115"/>
    <mergeCell ref="F101:H101"/>
    <mergeCell ref="H47:J47"/>
    <mergeCell ref="A48:I48"/>
    <mergeCell ref="C50:G50"/>
    <mergeCell ref="A52:D52"/>
    <mergeCell ref="F52:G52"/>
    <mergeCell ref="F68:H68"/>
    <mergeCell ref="A71:D71"/>
    <mergeCell ref="F71:I71"/>
    <mergeCell ref="F85:H85"/>
  </mergeCells>
  <hyperlinks>
    <hyperlink ref="E43"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4"/>
  <sheetViews>
    <sheetView view="pageBreakPreview" topLeftCell="A38"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102.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1" t="s">
        <v>53</v>
      </c>
      <c r="E2" s="531"/>
      <c r="F2" s="531"/>
      <c r="G2" s="531"/>
      <c r="H2" s="18"/>
      <c r="I2" s="18"/>
      <c r="J2" s="18"/>
      <c r="K2" s="18"/>
      <c r="L2" s="13"/>
    </row>
    <row r="3" spans="1:12" ht="14.45" hidden="1" customHeight="1" x14ac:dyDescent="0.5">
      <c r="A3" s="6"/>
      <c r="B3" s="6"/>
      <c r="C3" s="6"/>
      <c r="D3" s="51"/>
      <c r="E3" s="51"/>
      <c r="F3" s="51"/>
      <c r="G3" s="51"/>
      <c r="H3" s="6"/>
      <c r="I3" s="6"/>
      <c r="J3" s="6"/>
      <c r="K3" s="6"/>
      <c r="L3" s="13"/>
    </row>
    <row r="4" spans="1:12" ht="0.6" customHeight="1" x14ac:dyDescent="0.5">
      <c r="A4" s="6"/>
      <c r="B4" s="6"/>
      <c r="C4" s="6"/>
      <c r="D4" s="51"/>
      <c r="E4" s="51"/>
      <c r="F4" s="51"/>
      <c r="G4" s="51"/>
      <c r="H4" s="6"/>
      <c r="I4" s="6"/>
      <c r="J4" s="6"/>
      <c r="K4" s="6"/>
      <c r="L4" s="13"/>
    </row>
    <row r="5" spans="1:12" ht="33.6" customHeight="1" x14ac:dyDescent="0.5">
      <c r="A5" s="6"/>
      <c r="B5" s="6"/>
      <c r="C5" s="6"/>
      <c r="D5" s="531" t="s">
        <v>54</v>
      </c>
      <c r="E5" s="531"/>
      <c r="F5" s="531"/>
      <c r="G5" s="531"/>
      <c r="H5" s="6"/>
      <c r="I5" s="6"/>
      <c r="J5" s="6"/>
      <c r="K5" s="6"/>
      <c r="L5" s="13"/>
    </row>
    <row r="6" spans="1:12" ht="24.6" customHeight="1" x14ac:dyDescent="0.25">
      <c r="A6" s="6"/>
      <c r="B6" s="6"/>
      <c r="C6" s="6"/>
      <c r="D6" s="6"/>
      <c r="E6" s="6"/>
      <c r="F6" s="6"/>
      <c r="G6" s="6"/>
      <c r="H6" s="6"/>
      <c r="I6" s="6"/>
      <c r="J6" s="6"/>
      <c r="K6" s="6"/>
      <c r="L6" s="13"/>
    </row>
    <row r="7" spans="1:12" ht="24.75" x14ac:dyDescent="0.5">
      <c r="A7" s="495" t="s">
        <v>86</v>
      </c>
      <c r="B7" s="495"/>
      <c r="C7" s="495"/>
      <c r="D7" s="495"/>
      <c r="E7" s="495"/>
      <c r="F7" s="495"/>
      <c r="G7" s="495"/>
      <c r="H7" s="495"/>
      <c r="I7" s="495"/>
      <c r="J7" s="532">
        <v>2023</v>
      </c>
      <c r="K7" s="532"/>
      <c r="L7" s="13"/>
    </row>
    <row r="8" spans="1:12" ht="7.15" customHeight="1" x14ac:dyDescent="0.25">
      <c r="A8" s="6"/>
      <c r="B8" s="6"/>
      <c r="C8" s="6"/>
      <c r="D8" s="6"/>
      <c r="E8" s="6"/>
      <c r="F8" s="6"/>
      <c r="G8" s="6"/>
      <c r="H8" s="6"/>
      <c r="I8" s="6"/>
      <c r="J8" s="6"/>
      <c r="K8" s="6"/>
      <c r="L8" s="13"/>
    </row>
    <row r="9" spans="1:12" ht="16.149999999999999" customHeight="1" x14ac:dyDescent="0.25">
      <c r="A9" s="537" t="s">
        <v>271</v>
      </c>
      <c r="B9" s="526"/>
      <c r="C9" s="526"/>
      <c r="D9" s="526"/>
      <c r="E9" s="526"/>
      <c r="F9" s="526"/>
      <c r="G9" s="526"/>
      <c r="H9" s="526"/>
      <c r="I9" s="526"/>
      <c r="J9" s="526"/>
      <c r="K9" s="526"/>
      <c r="L9" s="13"/>
    </row>
    <row r="10" spans="1:12" ht="16.149999999999999" customHeight="1" x14ac:dyDescent="0.25">
      <c r="A10" s="526"/>
      <c r="B10" s="526"/>
      <c r="C10" s="526"/>
      <c r="D10" s="526"/>
      <c r="E10" s="526"/>
      <c r="F10" s="526"/>
      <c r="G10" s="526"/>
      <c r="H10" s="526"/>
      <c r="I10" s="526"/>
      <c r="J10" s="526"/>
      <c r="K10" s="526"/>
      <c r="L10" s="13"/>
    </row>
    <row r="11" spans="1:12" ht="16.149999999999999" customHeight="1" x14ac:dyDescent="0.25">
      <c r="A11" s="526"/>
      <c r="B11" s="526"/>
      <c r="C11" s="526"/>
      <c r="D11" s="526"/>
      <c r="E11" s="526"/>
      <c r="F11" s="526"/>
      <c r="G11" s="526"/>
      <c r="H11" s="526"/>
      <c r="I11" s="526"/>
      <c r="J11" s="526"/>
      <c r="K11" s="526"/>
      <c r="L11" s="13"/>
    </row>
    <row r="12" spans="1:12" ht="12" customHeight="1" x14ac:dyDescent="0.25">
      <c r="A12" s="6"/>
      <c r="B12" s="7"/>
      <c r="C12" s="7"/>
      <c r="D12" s="7"/>
      <c r="E12" s="7"/>
      <c r="F12" s="7"/>
      <c r="G12" s="7"/>
      <c r="H12" s="7"/>
      <c r="I12" s="7"/>
      <c r="J12" s="7"/>
      <c r="K12" s="6"/>
      <c r="L12" s="13"/>
    </row>
    <row r="13" spans="1:12" ht="16.149999999999999" customHeight="1" x14ac:dyDescent="0.25">
      <c r="A13" s="530" t="s">
        <v>102</v>
      </c>
      <c r="B13" s="530"/>
      <c r="C13" s="530"/>
      <c r="D13" s="530"/>
      <c r="E13" s="530"/>
      <c r="F13" s="530"/>
      <c r="G13" s="530"/>
      <c r="H13" s="530"/>
      <c r="I13" s="530"/>
      <c r="J13" s="530"/>
      <c r="K13" s="530"/>
      <c r="L13" s="13"/>
    </row>
    <row r="14" spans="1:12" ht="31.15" customHeight="1" x14ac:dyDescent="0.25">
      <c r="A14" s="530"/>
      <c r="B14" s="530"/>
      <c r="C14" s="530"/>
      <c r="D14" s="530"/>
      <c r="E14" s="530"/>
      <c r="F14" s="530"/>
      <c r="G14" s="530"/>
      <c r="H14" s="530"/>
      <c r="I14" s="530"/>
      <c r="J14" s="530"/>
      <c r="K14" s="530"/>
      <c r="L14" s="13"/>
    </row>
    <row r="15" spans="1:12" ht="16.149999999999999" customHeight="1" x14ac:dyDescent="0.25">
      <c r="A15" s="530"/>
      <c r="B15" s="530"/>
      <c r="C15" s="530"/>
      <c r="D15" s="530"/>
      <c r="E15" s="530"/>
      <c r="F15" s="530"/>
      <c r="G15" s="530"/>
      <c r="H15" s="530"/>
      <c r="I15" s="530"/>
      <c r="J15" s="530"/>
      <c r="K15" s="530"/>
      <c r="L15" s="13"/>
    </row>
    <row r="16" spans="1:12" ht="133.15" customHeight="1" x14ac:dyDescent="0.25">
      <c r="A16" s="6"/>
      <c r="C16" s="6"/>
      <c r="D16" s="6"/>
      <c r="E16" s="6"/>
      <c r="F16" s="6"/>
      <c r="G16" s="6"/>
      <c r="H16" s="6"/>
      <c r="I16" s="6"/>
      <c r="J16" s="6"/>
      <c r="K16" s="6"/>
      <c r="L16" s="13"/>
    </row>
    <row r="17" spans="1:12" ht="16.149999999999999" customHeight="1" x14ac:dyDescent="0.25">
      <c r="A17" s="526" t="s">
        <v>272</v>
      </c>
      <c r="B17" s="526"/>
      <c r="C17" s="526"/>
      <c r="D17" s="526"/>
      <c r="E17" s="526"/>
      <c r="F17" s="526"/>
      <c r="G17" s="526"/>
      <c r="H17" s="526"/>
      <c r="I17" s="526"/>
      <c r="J17" s="526"/>
      <c r="K17" s="526"/>
      <c r="L17" s="13"/>
    </row>
    <row r="18" spans="1:12" ht="16.149999999999999" customHeight="1" x14ac:dyDescent="0.25">
      <c r="A18" s="526"/>
      <c r="B18" s="526"/>
      <c r="C18" s="526"/>
      <c r="D18" s="526"/>
      <c r="E18" s="526"/>
      <c r="F18" s="526"/>
      <c r="G18" s="526"/>
      <c r="H18" s="526"/>
      <c r="I18" s="526"/>
      <c r="J18" s="526"/>
      <c r="K18" s="526"/>
      <c r="L18" s="13"/>
    </row>
    <row r="19" spans="1:12" ht="16.149999999999999" customHeight="1" x14ac:dyDescent="0.25">
      <c r="A19" s="526"/>
      <c r="B19" s="526"/>
      <c r="C19" s="526"/>
      <c r="D19" s="526"/>
      <c r="E19" s="526"/>
      <c r="F19" s="526"/>
      <c r="G19" s="526"/>
      <c r="H19" s="526"/>
      <c r="I19" s="526"/>
      <c r="J19" s="526"/>
      <c r="K19" s="526"/>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27" t="s">
        <v>34</v>
      </c>
      <c r="D21" s="527" t="s">
        <v>33</v>
      </c>
      <c r="E21" s="527" t="s">
        <v>55</v>
      </c>
      <c r="F21" s="527"/>
      <c r="G21" s="527" t="s">
        <v>56</v>
      </c>
      <c r="H21" s="527" t="s">
        <v>2</v>
      </c>
      <c r="I21" s="528" t="s">
        <v>22</v>
      </c>
      <c r="J21" s="528"/>
      <c r="K21" s="6"/>
      <c r="L21" s="13"/>
    </row>
    <row r="22" spans="1:12" ht="18.600000000000001" customHeight="1" x14ac:dyDescent="0.25">
      <c r="A22" s="6"/>
      <c r="B22" s="6"/>
      <c r="C22" s="527"/>
      <c r="D22" s="527"/>
      <c r="E22" s="86" t="s">
        <v>49</v>
      </c>
      <c r="F22" s="86" t="s">
        <v>50</v>
      </c>
      <c r="G22" s="527"/>
      <c r="H22" s="527"/>
      <c r="I22" s="529"/>
      <c r="J22" s="529"/>
      <c r="K22" s="6"/>
      <c r="L22" s="13"/>
    </row>
    <row r="23" spans="1:12" ht="15" customHeight="1" x14ac:dyDescent="0.25">
      <c r="A23" s="6"/>
      <c r="B23" s="6"/>
      <c r="C23" s="525" t="s">
        <v>87</v>
      </c>
      <c r="D23" s="523">
        <v>25800</v>
      </c>
      <c r="E23" s="506">
        <v>150</v>
      </c>
      <c r="F23" s="507">
        <v>250</v>
      </c>
      <c r="G23" s="524">
        <v>1.1000000000000001</v>
      </c>
      <c r="H23" s="509" t="s">
        <v>11</v>
      </c>
      <c r="I23" s="470" t="s">
        <v>59</v>
      </c>
      <c r="J23" s="471"/>
      <c r="K23" s="6"/>
      <c r="L23" s="13"/>
    </row>
    <row r="24" spans="1:12" ht="15" customHeight="1" x14ac:dyDescent="0.25">
      <c r="A24" s="6"/>
      <c r="B24" s="6"/>
      <c r="C24" s="525"/>
      <c r="D24" s="523"/>
      <c r="E24" s="506"/>
      <c r="F24" s="507"/>
      <c r="G24" s="508"/>
      <c r="H24" s="509"/>
      <c r="I24" s="472"/>
      <c r="J24" s="473"/>
      <c r="K24" s="6"/>
      <c r="L24" s="13"/>
    </row>
    <row r="25" spans="1:12" ht="15" customHeight="1" x14ac:dyDescent="0.25">
      <c r="A25" s="6"/>
      <c r="B25" s="6"/>
      <c r="C25" s="525"/>
      <c r="D25" s="523"/>
      <c r="E25" s="506"/>
      <c r="F25" s="507"/>
      <c r="G25" s="508"/>
      <c r="H25" s="509"/>
      <c r="I25" s="468"/>
      <c r="J25" s="469"/>
      <c r="K25" s="6"/>
      <c r="L25" s="13"/>
    </row>
    <row r="26" spans="1:12" ht="15" customHeight="1" x14ac:dyDescent="0.25">
      <c r="A26" s="6"/>
      <c r="B26" s="6"/>
      <c r="C26" s="513" t="s">
        <v>88</v>
      </c>
      <c r="D26" s="514">
        <v>36460</v>
      </c>
      <c r="E26" s="515">
        <v>200</v>
      </c>
      <c r="F26" s="516">
        <v>300</v>
      </c>
      <c r="G26" s="517">
        <v>1.4</v>
      </c>
      <c r="H26" s="519" t="s">
        <v>105</v>
      </c>
      <c r="I26" s="468" t="s">
        <v>60</v>
      </c>
      <c r="J26" s="469"/>
      <c r="K26" s="6"/>
      <c r="L26" s="13"/>
    </row>
    <row r="27" spans="1:12" ht="15" customHeight="1" x14ac:dyDescent="0.25">
      <c r="A27" s="6"/>
      <c r="B27" s="6"/>
      <c r="C27" s="513"/>
      <c r="D27" s="514"/>
      <c r="E27" s="515"/>
      <c r="F27" s="516"/>
      <c r="G27" s="518"/>
      <c r="H27" s="519"/>
      <c r="I27" s="468"/>
      <c r="J27" s="469"/>
      <c r="K27" s="6"/>
      <c r="L27" s="13"/>
    </row>
    <row r="28" spans="1:12" ht="15" customHeight="1" x14ac:dyDescent="0.25">
      <c r="A28" s="6"/>
      <c r="B28" s="6"/>
      <c r="C28" s="513"/>
      <c r="D28" s="514"/>
      <c r="E28" s="515"/>
      <c r="F28" s="516"/>
      <c r="G28" s="518"/>
      <c r="H28" s="519"/>
      <c r="I28" s="468"/>
      <c r="J28" s="469"/>
      <c r="K28" s="6"/>
      <c r="L28" s="13"/>
    </row>
    <row r="29" spans="1:12" ht="15" customHeight="1" x14ac:dyDescent="0.25">
      <c r="A29" s="6"/>
      <c r="B29" s="6"/>
      <c r="C29" s="525"/>
      <c r="D29" s="523"/>
      <c r="E29" s="506"/>
      <c r="F29" s="507"/>
      <c r="G29" s="524"/>
      <c r="H29" s="509"/>
      <c r="I29" s="534"/>
      <c r="J29" s="535"/>
      <c r="K29" s="6"/>
      <c r="L29" s="13"/>
    </row>
    <row r="30" spans="1:12" ht="15" customHeight="1" x14ac:dyDescent="0.25">
      <c r="A30" s="6"/>
      <c r="B30" s="6"/>
      <c r="C30" s="525"/>
      <c r="D30" s="523"/>
      <c r="E30" s="506"/>
      <c r="F30" s="507"/>
      <c r="G30" s="508"/>
      <c r="H30" s="509"/>
      <c r="I30" s="534"/>
      <c r="J30" s="535"/>
      <c r="K30" s="6"/>
      <c r="L30" s="13"/>
    </row>
    <row r="31" spans="1:12" ht="15" customHeight="1" x14ac:dyDescent="0.25">
      <c r="A31" s="6"/>
      <c r="B31" s="6"/>
      <c r="C31" s="525"/>
      <c r="D31" s="523"/>
      <c r="E31" s="506"/>
      <c r="F31" s="507"/>
      <c r="G31" s="508"/>
      <c r="H31" s="509"/>
      <c r="I31" s="534"/>
      <c r="J31" s="535"/>
      <c r="K31" s="6"/>
      <c r="L31" s="13"/>
    </row>
    <row r="32" spans="1:12" ht="15" customHeight="1" x14ac:dyDescent="0.25">
      <c r="A32" s="6"/>
      <c r="B32" s="6"/>
      <c r="C32" s="513"/>
      <c r="D32" s="514"/>
      <c r="E32" s="515"/>
      <c r="F32" s="516"/>
      <c r="G32" s="517"/>
      <c r="H32" s="519"/>
      <c r="I32" s="534"/>
      <c r="J32" s="535"/>
      <c r="K32" s="6"/>
      <c r="L32" s="13"/>
    </row>
    <row r="33" spans="1:13" ht="15" customHeight="1" x14ac:dyDescent="0.25">
      <c r="A33" s="6"/>
      <c r="B33" s="6"/>
      <c r="C33" s="513"/>
      <c r="D33" s="514"/>
      <c r="E33" s="515"/>
      <c r="F33" s="516"/>
      <c r="G33" s="518"/>
      <c r="H33" s="519"/>
      <c r="I33" s="468"/>
      <c r="J33" s="469"/>
      <c r="K33" s="6"/>
      <c r="L33" s="13"/>
    </row>
    <row r="34" spans="1:13" ht="15" customHeight="1" x14ac:dyDescent="0.25">
      <c r="A34" s="6"/>
      <c r="B34" s="6"/>
      <c r="C34" s="513"/>
      <c r="D34" s="514"/>
      <c r="E34" s="515"/>
      <c r="F34" s="516"/>
      <c r="G34" s="518"/>
      <c r="H34" s="519"/>
      <c r="I34" s="468"/>
      <c r="J34" s="469"/>
      <c r="K34" s="6"/>
      <c r="L34" s="13"/>
    </row>
    <row r="35" spans="1:13" ht="15" customHeight="1" x14ac:dyDescent="0.25">
      <c r="A35" s="6"/>
      <c r="B35" s="6"/>
      <c r="C35" s="522"/>
      <c r="D35" s="523"/>
      <c r="E35" s="506"/>
      <c r="F35" s="507"/>
      <c r="G35" s="524"/>
      <c r="H35" s="509"/>
      <c r="I35" s="468"/>
      <c r="J35" s="469"/>
      <c r="K35" s="6"/>
      <c r="L35" s="13"/>
    </row>
    <row r="36" spans="1:13" ht="15" customHeight="1" x14ac:dyDescent="0.25">
      <c r="A36" s="6"/>
      <c r="B36" s="6"/>
      <c r="C36" s="522"/>
      <c r="D36" s="523"/>
      <c r="E36" s="506"/>
      <c r="F36" s="507"/>
      <c r="G36" s="508"/>
      <c r="H36" s="509"/>
      <c r="I36" s="468"/>
      <c r="J36" s="469"/>
      <c r="K36" s="6"/>
      <c r="L36" s="13"/>
    </row>
    <row r="37" spans="1:13" ht="15" customHeight="1" x14ac:dyDescent="0.25">
      <c r="A37" s="6"/>
      <c r="B37" s="6"/>
      <c r="C37" s="522"/>
      <c r="D37" s="523"/>
      <c r="E37" s="506"/>
      <c r="F37" s="507"/>
      <c r="G37" s="508"/>
      <c r="H37" s="509"/>
      <c r="I37" s="520"/>
      <c r="J37" s="521"/>
      <c r="K37" s="6"/>
      <c r="L37" s="13"/>
    </row>
    <row r="38" spans="1:13" ht="15.6" customHeight="1" x14ac:dyDescent="0.25">
      <c r="A38" s="6"/>
      <c r="B38" s="13"/>
      <c r="C38" s="510" t="s">
        <v>248</v>
      </c>
      <c r="D38" s="510"/>
      <c r="E38" s="510"/>
      <c r="F38" s="510"/>
      <c r="G38" s="510"/>
      <c r="H38" s="510"/>
      <c r="I38" s="510"/>
      <c r="J38" s="510"/>
      <c r="K38" s="510"/>
      <c r="L38" s="12"/>
      <c r="M38" s="12"/>
    </row>
    <row r="39" spans="1:13" ht="8.4499999999999993" customHeight="1" x14ac:dyDescent="0.25">
      <c r="A39" s="6"/>
      <c r="B39" s="6"/>
      <c r="C39" s="11"/>
      <c r="D39" s="3"/>
      <c r="E39" s="4"/>
      <c r="F39" s="5"/>
      <c r="G39" s="2"/>
      <c r="H39" s="2"/>
      <c r="I39" s="2"/>
      <c r="J39" s="6"/>
      <c r="K39" s="6"/>
      <c r="L39" s="13"/>
    </row>
    <row r="40" spans="1:13" ht="15.75" x14ac:dyDescent="0.25">
      <c r="A40" s="6"/>
      <c r="B40" s="511" t="s">
        <v>3</v>
      </c>
      <c r="C40" s="511"/>
      <c r="D40" s="511"/>
      <c r="E40" s="55" t="s">
        <v>18</v>
      </c>
      <c r="F40" s="55" t="s">
        <v>19</v>
      </c>
      <c r="G40" s="55" t="s">
        <v>20</v>
      </c>
      <c r="H40" s="16"/>
      <c r="I40" s="16"/>
      <c r="J40" s="16"/>
      <c r="K40" s="6"/>
      <c r="L40" s="13"/>
    </row>
    <row r="41" spans="1:13" ht="15.75" x14ac:dyDescent="0.25">
      <c r="A41" s="6"/>
      <c r="B41" s="511"/>
      <c r="C41" s="511"/>
      <c r="D41" s="511"/>
      <c r="E41" s="52" t="s">
        <v>250</v>
      </c>
      <c r="F41" s="53" t="s">
        <v>261</v>
      </c>
      <c r="G41" s="54" t="s">
        <v>262</v>
      </c>
      <c r="H41" s="512" t="s">
        <v>6</v>
      </c>
      <c r="I41" s="512"/>
      <c r="J41" s="512"/>
      <c r="K41" s="6"/>
      <c r="L41" s="13"/>
    </row>
    <row r="42" spans="1:13" ht="27" customHeight="1" x14ac:dyDescent="0.25">
      <c r="A42" s="6"/>
      <c r="B42" s="533" t="s">
        <v>112</v>
      </c>
      <c r="C42" s="500"/>
      <c r="D42" s="500"/>
      <c r="E42" s="501" t="s">
        <v>116</v>
      </c>
      <c r="F42" s="501"/>
      <c r="G42" s="501"/>
      <c r="H42" s="502" t="s">
        <v>110</v>
      </c>
      <c r="I42" s="502"/>
      <c r="J42" s="502"/>
      <c r="K42" s="6"/>
      <c r="L42" s="13"/>
    </row>
    <row r="43" spans="1:13" ht="12.6" customHeight="1" x14ac:dyDescent="0.25">
      <c r="A43" s="6"/>
      <c r="B43" s="14"/>
      <c r="C43" s="503" t="s">
        <v>51</v>
      </c>
      <c r="D43" s="503"/>
      <c r="E43" s="48" t="s">
        <v>52</v>
      </c>
      <c r="F43" s="15"/>
      <c r="G43" s="15"/>
      <c r="H43" s="15"/>
      <c r="I43" s="15"/>
      <c r="J43" s="15"/>
      <c r="K43" s="6"/>
      <c r="L43" s="13"/>
    </row>
    <row r="44" spans="1:13" ht="17.45" customHeight="1" x14ac:dyDescent="0.25">
      <c r="A44" s="6"/>
      <c r="B44" s="504" t="s">
        <v>23</v>
      </c>
      <c r="C44" s="504"/>
      <c r="D44" s="504"/>
      <c r="E44" s="88" t="s">
        <v>18</v>
      </c>
      <c r="F44" s="88" t="s">
        <v>19</v>
      </c>
      <c r="G44" s="88" t="s">
        <v>20</v>
      </c>
      <c r="H44" s="505" t="s">
        <v>21</v>
      </c>
      <c r="I44" s="505"/>
      <c r="J44" s="505"/>
      <c r="K44" s="6"/>
      <c r="L44" s="13"/>
    </row>
    <row r="45" spans="1:13" ht="15.75" x14ac:dyDescent="0.25">
      <c r="A45" s="6"/>
      <c r="B45" s="504"/>
      <c r="C45" s="504"/>
      <c r="D45" s="504"/>
      <c r="E45" s="56" t="s">
        <v>263</v>
      </c>
      <c r="F45" s="57" t="s">
        <v>106</v>
      </c>
      <c r="G45" s="58" t="s">
        <v>264</v>
      </c>
      <c r="H45" s="505"/>
      <c r="I45" s="505"/>
      <c r="J45" s="505"/>
      <c r="K45" s="6"/>
      <c r="L45" s="13"/>
    </row>
    <row r="46" spans="1:13" ht="27" customHeight="1" x14ac:dyDescent="0.25">
      <c r="A46" s="6"/>
      <c r="B46" s="479" t="s">
        <v>249</v>
      </c>
      <c r="C46" s="480"/>
      <c r="D46" s="481"/>
      <c r="E46" s="482" t="s">
        <v>104</v>
      </c>
      <c r="F46" s="483"/>
      <c r="G46" s="483"/>
      <c r="H46" s="492" t="s">
        <v>91</v>
      </c>
      <c r="I46" s="492"/>
      <c r="J46" s="493"/>
      <c r="K46" s="6"/>
      <c r="L46" s="13"/>
    </row>
    <row r="47" spans="1:13" ht="17.45" customHeight="1" x14ac:dyDescent="0.25">
      <c r="A47" s="6"/>
      <c r="B47" s="6"/>
      <c r="C47" s="6"/>
      <c r="D47" s="6"/>
      <c r="E47" s="6"/>
      <c r="F47" s="6"/>
      <c r="H47" s="494" t="s">
        <v>36</v>
      </c>
      <c r="I47" s="494"/>
      <c r="J47" s="494"/>
      <c r="K47" s="6"/>
      <c r="L47" s="13"/>
    </row>
    <row r="48" spans="1:13" ht="23.45" customHeight="1" x14ac:dyDescent="0.5">
      <c r="A48" s="495" t="s">
        <v>70</v>
      </c>
      <c r="B48" s="495"/>
      <c r="C48" s="495"/>
      <c r="D48" s="495"/>
      <c r="E48" s="495"/>
      <c r="F48" s="495"/>
      <c r="G48" s="495"/>
      <c r="H48" s="495"/>
      <c r="I48" s="495"/>
      <c r="J48" s="6"/>
      <c r="K48" s="6"/>
      <c r="L48" s="13"/>
    </row>
    <row r="49" spans="1:20" ht="3.6" customHeight="1" x14ac:dyDescent="0.5">
      <c r="A49" s="85"/>
      <c r="B49" s="85"/>
      <c r="C49" s="85"/>
      <c r="D49" s="85"/>
      <c r="E49" s="85"/>
      <c r="F49" s="85"/>
      <c r="G49" s="85"/>
      <c r="H49" s="85"/>
      <c r="I49" s="85"/>
      <c r="J49" s="6"/>
      <c r="K49" s="6"/>
      <c r="L49" s="13"/>
    </row>
    <row r="50" spans="1:20" ht="56.45" customHeight="1" x14ac:dyDescent="0.25">
      <c r="A50" s="6"/>
      <c r="B50" s="6"/>
      <c r="C50" s="496" t="s">
        <v>48</v>
      </c>
      <c r="D50" s="496"/>
      <c r="E50" s="496"/>
      <c r="F50" s="496"/>
      <c r="G50" s="496"/>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488" t="s">
        <v>71</v>
      </c>
      <c r="B52" s="489"/>
      <c r="C52" s="489"/>
      <c r="D52" s="490"/>
      <c r="E52" s="79"/>
      <c r="F52" s="491"/>
      <c r="G52" s="491"/>
      <c r="H52" s="80" t="s">
        <v>9</v>
      </c>
      <c r="I52" s="81"/>
      <c r="J52" s="82" t="s">
        <v>109</v>
      </c>
      <c r="K52" s="83"/>
      <c r="L52" s="21"/>
      <c r="M52">
        <v>5</v>
      </c>
      <c r="N52">
        <v>7</v>
      </c>
      <c r="O52">
        <v>8</v>
      </c>
      <c r="P52">
        <v>10</v>
      </c>
      <c r="Q52">
        <v>12</v>
      </c>
    </row>
    <row r="53" spans="1:20" ht="4.1500000000000004" customHeight="1" x14ac:dyDescent="0.25">
      <c r="A53" s="71"/>
      <c r="B53" s="22"/>
      <c r="C53" s="22"/>
      <c r="D53" s="22"/>
      <c r="E53" s="22"/>
      <c r="F53" s="22"/>
      <c r="G53" s="22"/>
      <c r="H53" s="22"/>
      <c r="I53" s="27"/>
      <c r="J53" s="28"/>
      <c r="K53" s="73"/>
      <c r="L53" s="21"/>
    </row>
    <row r="54" spans="1:20" ht="16.149999999999999" customHeight="1" x14ac:dyDescent="0.25">
      <c r="A54" s="71"/>
      <c r="B54" s="22" t="s">
        <v>73</v>
      </c>
      <c r="C54" s="22"/>
      <c r="D54" s="22"/>
      <c r="E54" s="22"/>
      <c r="F54" s="22"/>
      <c r="G54" s="22"/>
      <c r="H54" s="22"/>
      <c r="I54" s="30"/>
      <c r="J54" s="28" t="s">
        <v>72</v>
      </c>
      <c r="K54" s="73"/>
      <c r="L54" s="21"/>
    </row>
    <row r="55" spans="1:20" ht="4.1500000000000004" customHeight="1" x14ac:dyDescent="0.25">
      <c r="A55" s="71"/>
      <c r="B55" s="22"/>
      <c r="C55" s="22"/>
      <c r="D55" s="22"/>
      <c r="E55" s="22"/>
      <c r="F55" s="22"/>
      <c r="G55" s="22"/>
      <c r="H55" s="22"/>
      <c r="I55" s="27"/>
      <c r="J55" s="28"/>
      <c r="K55" s="73"/>
      <c r="L55" s="21"/>
    </row>
    <row r="56" spans="1:20" x14ac:dyDescent="0.25">
      <c r="A56" s="71"/>
      <c r="B56" s="22" t="s">
        <v>74</v>
      </c>
      <c r="C56" s="22"/>
      <c r="D56" s="22"/>
      <c r="E56" s="22"/>
      <c r="F56" s="22"/>
      <c r="G56" s="22"/>
      <c r="H56" s="22"/>
      <c r="I56" s="30"/>
      <c r="J56" s="28" t="s">
        <v>32</v>
      </c>
      <c r="K56" s="73"/>
      <c r="L56" s="21"/>
      <c r="M56" s="9">
        <v>0.2</v>
      </c>
      <c r="N56" s="9">
        <v>0.15</v>
      </c>
      <c r="O56" s="9">
        <v>0.15</v>
      </c>
      <c r="P56" s="9">
        <v>0.12</v>
      </c>
      <c r="Q56" s="10">
        <v>0.1</v>
      </c>
    </row>
    <row r="57" spans="1:20" ht="4.1500000000000004" customHeight="1" x14ac:dyDescent="0.25">
      <c r="A57" s="71"/>
      <c r="B57" s="22"/>
      <c r="C57" s="22"/>
      <c r="D57" s="22"/>
      <c r="E57" s="22"/>
      <c r="F57" s="22"/>
      <c r="G57" s="22"/>
      <c r="H57" s="22"/>
      <c r="I57" s="26"/>
      <c r="J57" s="28"/>
      <c r="K57" s="73"/>
      <c r="L57" s="21"/>
    </row>
    <row r="58" spans="1:20" x14ac:dyDescent="0.25">
      <c r="A58" s="71"/>
      <c r="B58" s="22" t="s">
        <v>76</v>
      </c>
      <c r="C58" s="22"/>
      <c r="D58" s="22"/>
      <c r="E58" s="22"/>
      <c r="F58" s="22"/>
      <c r="G58" s="22"/>
      <c r="H58" s="22"/>
      <c r="I58" s="30"/>
      <c r="J58" s="28" t="s">
        <v>14</v>
      </c>
      <c r="K58" s="73"/>
      <c r="L58" s="21"/>
      <c r="M58" s="182">
        <f>'Coef charges fixes'!D87</f>
        <v>0.16435680000000003</v>
      </c>
      <c r="N58" s="182">
        <f>'Coef charges fixes'!D89</f>
        <v>0.12594319354910713</v>
      </c>
      <c r="O58" s="182">
        <f>'Coef charges fixes'!D90</f>
        <v>0.11818900020214844</v>
      </c>
      <c r="P58" s="182">
        <f>'Coef charges fixes'!D93</f>
        <v>9.9199869865413071E-2</v>
      </c>
      <c r="Q58" s="182">
        <f>'Coef charges fixes'!D96</f>
        <v>8.6716554077216679E-2</v>
      </c>
    </row>
    <row r="59" spans="1:20" ht="4.1500000000000004" customHeight="1" x14ac:dyDescent="0.25">
      <c r="A59" s="71"/>
      <c r="B59" s="22"/>
      <c r="C59" s="22"/>
      <c r="D59" s="22"/>
      <c r="E59" s="22"/>
      <c r="F59" s="22"/>
      <c r="G59" s="22"/>
      <c r="H59" s="22"/>
      <c r="I59" s="26"/>
      <c r="J59" s="28"/>
      <c r="K59" s="73"/>
      <c r="L59" s="23"/>
    </row>
    <row r="60" spans="1:20" ht="14.45" customHeight="1" x14ac:dyDescent="0.25">
      <c r="A60" s="71"/>
      <c r="B60" s="22" t="s">
        <v>25</v>
      </c>
      <c r="C60" s="22"/>
      <c r="D60" s="22"/>
      <c r="E60" s="22"/>
      <c r="F60" s="22"/>
      <c r="G60" s="22"/>
      <c r="H60" s="22"/>
      <c r="I60" s="30"/>
      <c r="J60" s="28" t="s">
        <v>5</v>
      </c>
      <c r="K60" s="73"/>
      <c r="L60" s="21"/>
      <c r="T60">
        <v>15</v>
      </c>
    </row>
    <row r="61" spans="1:20" ht="4.1500000000000004" customHeight="1" x14ac:dyDescent="0.25">
      <c r="A61" s="71"/>
      <c r="B61" s="22"/>
      <c r="C61" s="22"/>
      <c r="D61" s="22"/>
      <c r="E61" s="22"/>
      <c r="F61" s="22"/>
      <c r="G61" s="22"/>
      <c r="H61" s="22"/>
      <c r="I61" s="26"/>
      <c r="J61" s="29"/>
      <c r="K61" s="74"/>
      <c r="L61" s="21"/>
    </row>
    <row r="62" spans="1:20" x14ac:dyDescent="0.25">
      <c r="A62" s="71"/>
      <c r="B62" s="22" t="s">
        <v>26</v>
      </c>
      <c r="C62" s="22"/>
      <c r="D62" s="22"/>
      <c r="E62" s="22"/>
      <c r="F62" s="22"/>
      <c r="G62" s="22"/>
      <c r="H62" s="22"/>
      <c r="I62" s="31" t="b">
        <f>IF(I60=7,I58*N58,IF(I60=5,I58*M58,IF(I60=8,I58*O58,IF(I60=10,I58*P58,IF(I60=12,I58*Q58,FALSE)))))</f>
        <v>0</v>
      </c>
      <c r="J62" s="28" t="s">
        <v>4</v>
      </c>
      <c r="K62" s="74"/>
      <c r="L62" s="21"/>
    </row>
    <row r="63" spans="1:20" ht="4.1500000000000004" customHeight="1" x14ac:dyDescent="0.25">
      <c r="A63" s="71"/>
      <c r="B63" s="22"/>
      <c r="C63" s="22"/>
      <c r="D63" s="22"/>
      <c r="E63" s="22"/>
      <c r="F63" s="22"/>
      <c r="G63" s="22"/>
      <c r="H63" s="22"/>
      <c r="I63" s="26"/>
      <c r="J63" s="28"/>
      <c r="K63" s="74"/>
      <c r="L63" s="21"/>
    </row>
    <row r="64" spans="1:20" x14ac:dyDescent="0.25">
      <c r="A64" s="71"/>
      <c r="B64" s="22" t="s">
        <v>27</v>
      </c>
      <c r="C64" s="22"/>
      <c r="D64" s="22"/>
      <c r="E64" s="22"/>
      <c r="F64" s="22"/>
      <c r="G64" s="22"/>
      <c r="H64" s="22"/>
      <c r="I64" s="32" t="e">
        <f>I62/I56</f>
        <v>#DIV/0!</v>
      </c>
      <c r="J64" s="28" t="s">
        <v>6</v>
      </c>
      <c r="K64" s="74"/>
      <c r="L64" s="21"/>
    </row>
    <row r="65" spans="1:17" ht="4.1500000000000004" customHeight="1" x14ac:dyDescent="0.25">
      <c r="A65" s="71"/>
      <c r="B65" s="22"/>
      <c r="C65" s="22"/>
      <c r="D65" s="22"/>
      <c r="E65" s="22"/>
      <c r="F65" s="22"/>
      <c r="G65" s="22"/>
      <c r="H65" s="22"/>
      <c r="I65" s="26"/>
      <c r="J65" s="28"/>
      <c r="K65" s="74"/>
      <c r="L65" s="21"/>
    </row>
    <row r="66" spans="1:17" x14ac:dyDescent="0.25">
      <c r="A66" s="71"/>
      <c r="B66" s="22" t="s">
        <v>90</v>
      </c>
      <c r="C66" s="22"/>
      <c r="D66" s="22"/>
      <c r="E66" s="22"/>
      <c r="F66" s="22"/>
      <c r="G66" s="22"/>
      <c r="H66" s="22"/>
      <c r="I66" s="30"/>
      <c r="J66" s="28" t="s">
        <v>6</v>
      </c>
      <c r="K66" s="74"/>
      <c r="L66" s="21"/>
    </row>
    <row r="67" spans="1:17" ht="4.1500000000000004" customHeight="1" x14ac:dyDescent="0.25">
      <c r="A67" s="71"/>
      <c r="B67" s="22"/>
      <c r="C67" s="22"/>
      <c r="D67" s="22"/>
      <c r="E67" s="22"/>
      <c r="F67" s="22"/>
      <c r="G67" s="22"/>
      <c r="H67" s="22"/>
      <c r="I67" s="20"/>
      <c r="J67" s="28"/>
      <c r="K67" s="74"/>
      <c r="L67" s="21"/>
    </row>
    <row r="68" spans="1:17" ht="18" x14ac:dyDescent="0.25">
      <c r="A68" s="75"/>
      <c r="B68" s="76"/>
      <c r="C68" s="76"/>
      <c r="D68" s="84"/>
      <c r="E68" s="78"/>
      <c r="F68" s="486" t="s">
        <v>31</v>
      </c>
      <c r="G68" s="487"/>
      <c r="H68" s="487"/>
      <c r="I68" s="65">
        <f>IF(I56=0,0,I64+I66)</f>
        <v>0</v>
      </c>
      <c r="J68" s="66" t="s">
        <v>6</v>
      </c>
      <c r="K68" s="67"/>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88" t="s">
        <v>30</v>
      </c>
      <c r="B71" s="489"/>
      <c r="C71" s="489"/>
      <c r="D71" s="490"/>
      <c r="E71" s="68" t="s">
        <v>17</v>
      </c>
      <c r="F71" s="485"/>
      <c r="G71" s="485"/>
      <c r="H71" s="485"/>
      <c r="I71" s="485"/>
      <c r="J71" s="69"/>
      <c r="K71" s="70"/>
      <c r="L71" s="21"/>
      <c r="M71">
        <v>5</v>
      </c>
      <c r="N71">
        <v>7</v>
      </c>
      <c r="O71">
        <v>8</v>
      </c>
      <c r="P71">
        <v>10</v>
      </c>
      <c r="Q71">
        <v>12</v>
      </c>
    </row>
    <row r="72" spans="1:17" ht="4.3499999999999996" customHeight="1" x14ac:dyDescent="0.25">
      <c r="A72" s="71"/>
      <c r="B72" s="22"/>
      <c r="C72" s="22"/>
      <c r="D72" s="22"/>
      <c r="E72" s="22"/>
      <c r="F72" s="22"/>
      <c r="G72" s="22"/>
      <c r="H72" s="22"/>
      <c r="I72" s="22"/>
      <c r="J72" s="20"/>
      <c r="K72" s="72"/>
      <c r="L72" s="21"/>
    </row>
    <row r="73" spans="1:17" ht="14.45" customHeight="1" x14ac:dyDescent="0.25">
      <c r="A73" s="71"/>
      <c r="B73" s="22" t="s">
        <v>24</v>
      </c>
      <c r="C73" s="22"/>
      <c r="D73" s="22"/>
      <c r="E73" s="22"/>
      <c r="F73" s="22"/>
      <c r="G73" s="22"/>
      <c r="H73" s="22"/>
      <c r="I73" s="30"/>
      <c r="J73" s="28" t="s">
        <v>32</v>
      </c>
      <c r="K73" s="73"/>
      <c r="L73" s="21"/>
      <c r="M73" s="9">
        <v>0.2</v>
      </c>
      <c r="N73" s="9">
        <v>0.15</v>
      </c>
      <c r="O73" s="9">
        <v>0.15</v>
      </c>
      <c r="P73" s="9">
        <v>0.12</v>
      </c>
      <c r="Q73" s="10">
        <v>0.1</v>
      </c>
    </row>
    <row r="74" spans="1:17" ht="4.1500000000000004" customHeight="1" x14ac:dyDescent="0.25">
      <c r="A74" s="71"/>
      <c r="B74" s="22"/>
      <c r="C74" s="22"/>
      <c r="D74" s="22"/>
      <c r="E74" s="22"/>
      <c r="F74" s="22"/>
      <c r="G74" s="22"/>
      <c r="H74" s="22"/>
      <c r="I74" s="26"/>
      <c r="J74" s="28"/>
      <c r="K74" s="73"/>
      <c r="L74" s="21"/>
    </row>
    <row r="75" spans="1:17" ht="14.45" customHeight="1" x14ac:dyDescent="0.25">
      <c r="A75" s="71"/>
      <c r="B75" s="22" t="s">
        <v>29</v>
      </c>
      <c r="C75" s="22"/>
      <c r="D75" s="22"/>
      <c r="E75" s="22"/>
      <c r="F75" s="22"/>
      <c r="G75" s="22"/>
      <c r="H75" s="22"/>
      <c r="I75" s="30"/>
      <c r="J75" s="28" t="s">
        <v>14</v>
      </c>
      <c r="K75" s="73"/>
      <c r="L75" s="21"/>
      <c r="M75" s="182">
        <f t="shared" ref="M75:Q75" si="0">M58</f>
        <v>0.16435680000000003</v>
      </c>
      <c r="N75" s="182">
        <f t="shared" si="0"/>
        <v>0.12594319354910713</v>
      </c>
      <c r="O75" s="182">
        <f t="shared" si="0"/>
        <v>0.11818900020214844</v>
      </c>
      <c r="P75" s="182">
        <f t="shared" si="0"/>
        <v>9.9199869865413071E-2</v>
      </c>
      <c r="Q75" s="182">
        <f t="shared" si="0"/>
        <v>8.6716554077216679E-2</v>
      </c>
    </row>
    <row r="76" spans="1:17" ht="4.1500000000000004" customHeight="1" x14ac:dyDescent="0.25">
      <c r="A76" s="71"/>
      <c r="B76" s="22"/>
      <c r="C76" s="22"/>
      <c r="D76" s="22"/>
      <c r="E76" s="22"/>
      <c r="F76" s="22"/>
      <c r="G76" s="22"/>
      <c r="H76" s="22"/>
      <c r="I76" s="26"/>
      <c r="J76" s="28"/>
      <c r="K76" s="73"/>
      <c r="L76" s="23"/>
    </row>
    <row r="77" spans="1:17" ht="14.45" customHeight="1" x14ac:dyDescent="0.25">
      <c r="A77" s="71"/>
      <c r="B77" s="22" t="s">
        <v>37</v>
      </c>
      <c r="C77" s="22"/>
      <c r="D77" s="22"/>
      <c r="E77" s="22"/>
      <c r="F77" s="22"/>
      <c r="G77" s="22"/>
      <c r="H77" s="22"/>
      <c r="I77" s="30"/>
      <c r="J77" s="28" t="s">
        <v>5</v>
      </c>
      <c r="K77" s="73"/>
      <c r="L77" s="21"/>
    </row>
    <row r="78" spans="1:17" ht="4.1500000000000004" customHeight="1" x14ac:dyDescent="0.25">
      <c r="A78" s="71"/>
      <c r="B78" s="22"/>
      <c r="C78" s="22"/>
      <c r="D78" s="22"/>
      <c r="E78" s="22"/>
      <c r="F78" s="22"/>
      <c r="G78" s="22"/>
      <c r="H78" s="22"/>
      <c r="I78" s="26"/>
      <c r="J78" s="29"/>
      <c r="K78" s="74"/>
      <c r="L78" s="21"/>
    </row>
    <row r="79" spans="1:17" ht="14.45" customHeight="1" x14ac:dyDescent="0.25">
      <c r="A79" s="71"/>
      <c r="B79" s="22" t="s">
        <v>38</v>
      </c>
      <c r="C79" s="22"/>
      <c r="D79" s="22"/>
      <c r="E79" s="22"/>
      <c r="F79" s="22"/>
      <c r="G79" s="22"/>
      <c r="H79" s="22"/>
      <c r="I79" s="31" t="b">
        <f>IF(I77=7,I75*N75,IF(I77=5,I75*M75,IF(I77=8,I75*O75,IF(I77=10,I75*P75,IF(I77=12,I75*Q75,FALSE)))))</f>
        <v>0</v>
      </c>
      <c r="J79" s="28" t="s">
        <v>4</v>
      </c>
      <c r="K79" s="74"/>
      <c r="L79" s="21"/>
    </row>
    <row r="80" spans="1:17" ht="4.1500000000000004" customHeight="1" x14ac:dyDescent="0.25">
      <c r="A80" s="71"/>
      <c r="B80" s="22"/>
      <c r="C80" s="22"/>
      <c r="D80" s="22"/>
      <c r="E80" s="22"/>
      <c r="F80" s="22"/>
      <c r="G80" s="22"/>
      <c r="H80" s="22"/>
      <c r="I80" s="26"/>
      <c r="J80" s="28"/>
      <c r="K80" s="74"/>
      <c r="L80" s="21"/>
    </row>
    <row r="81" spans="1:17" ht="14.45" customHeight="1" x14ac:dyDescent="0.25">
      <c r="A81" s="71"/>
      <c r="B81" s="22" t="s">
        <v>44</v>
      </c>
      <c r="C81" s="22"/>
      <c r="D81" s="22"/>
      <c r="E81" s="22"/>
      <c r="F81" s="22"/>
      <c r="G81" s="22"/>
      <c r="H81" s="22"/>
      <c r="I81" s="32" t="e">
        <f>I79/I73</f>
        <v>#DIV/0!</v>
      </c>
      <c r="J81" s="28" t="s">
        <v>6</v>
      </c>
      <c r="K81" s="74"/>
      <c r="L81" s="21"/>
    </row>
    <row r="82" spans="1:17" ht="4.1500000000000004" customHeight="1" x14ac:dyDescent="0.25">
      <c r="A82" s="71"/>
      <c r="B82" s="22"/>
      <c r="C82" s="22"/>
      <c r="D82" s="22"/>
      <c r="E82" s="22"/>
      <c r="F82" s="22"/>
      <c r="G82" s="22"/>
      <c r="H82" s="22"/>
      <c r="I82" s="26"/>
      <c r="J82" s="28"/>
      <c r="K82" s="74"/>
      <c r="L82" s="21"/>
    </row>
    <row r="83" spans="1:17" ht="14.45" customHeight="1" x14ac:dyDescent="0.25">
      <c r="A83" s="71"/>
      <c r="B83" s="22" t="s">
        <v>28</v>
      </c>
      <c r="C83" s="22"/>
      <c r="D83" s="22"/>
      <c r="E83" s="22"/>
      <c r="F83" s="22"/>
      <c r="G83" s="22"/>
      <c r="H83" s="22"/>
      <c r="I83" s="30"/>
      <c r="J83" s="28" t="s">
        <v>6</v>
      </c>
      <c r="K83" s="74"/>
      <c r="L83" s="21"/>
    </row>
    <row r="84" spans="1:17" ht="4.1500000000000004" customHeight="1" x14ac:dyDescent="0.25">
      <c r="A84" s="71"/>
      <c r="B84" s="22"/>
      <c r="C84" s="22"/>
      <c r="D84" s="22"/>
      <c r="E84" s="22"/>
      <c r="F84" s="22"/>
      <c r="G84" s="22"/>
      <c r="H84" s="22"/>
      <c r="I84" s="20"/>
      <c r="J84" s="28"/>
      <c r="K84" s="74"/>
      <c r="L84" s="21"/>
    </row>
    <row r="85" spans="1:17" ht="18.600000000000001" customHeight="1" x14ac:dyDescent="0.25">
      <c r="A85" s="75"/>
      <c r="B85" s="76"/>
      <c r="C85" s="76"/>
      <c r="D85" s="78"/>
      <c r="E85" s="78"/>
      <c r="F85" s="486" t="s">
        <v>31</v>
      </c>
      <c r="G85" s="487"/>
      <c r="H85" s="487"/>
      <c r="I85" s="65">
        <f>IF(I73=0,0,I81+I83)</f>
        <v>0</v>
      </c>
      <c r="J85" s="66" t="s">
        <v>6</v>
      </c>
      <c r="K85" s="67"/>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484" t="s">
        <v>45</v>
      </c>
      <c r="B87" s="484"/>
      <c r="C87" s="484"/>
      <c r="D87" s="484"/>
      <c r="E87" s="68" t="s">
        <v>17</v>
      </c>
      <c r="F87" s="485"/>
      <c r="G87" s="485"/>
      <c r="H87" s="485"/>
      <c r="I87" s="485"/>
      <c r="J87" s="69"/>
      <c r="K87" s="70"/>
      <c r="L87" s="21"/>
    </row>
    <row r="88" spans="1:17" ht="4.3499999999999996" customHeight="1" x14ac:dyDescent="0.25">
      <c r="A88" s="71"/>
      <c r="B88" s="22"/>
      <c r="C88" s="22"/>
      <c r="D88" s="22"/>
      <c r="E88" s="22"/>
      <c r="F88" s="22"/>
      <c r="G88" s="22"/>
      <c r="H88" s="22"/>
      <c r="I88" s="22"/>
      <c r="J88" s="20"/>
      <c r="K88" s="72"/>
      <c r="L88" s="21"/>
    </row>
    <row r="89" spans="1:17" ht="14.45" customHeight="1" x14ac:dyDescent="0.25">
      <c r="A89" s="71"/>
      <c r="B89" s="22" t="s">
        <v>24</v>
      </c>
      <c r="C89" s="22"/>
      <c r="D89" s="22"/>
      <c r="E89" s="22"/>
      <c r="F89" s="22"/>
      <c r="G89" s="22"/>
      <c r="H89" s="22"/>
      <c r="I89" s="30"/>
      <c r="J89" s="28" t="s">
        <v>32</v>
      </c>
      <c r="K89" s="73"/>
      <c r="L89" s="21"/>
    </row>
    <row r="90" spans="1:17" ht="4.1500000000000004" customHeight="1" x14ac:dyDescent="0.25">
      <c r="A90" s="71"/>
      <c r="B90" s="22"/>
      <c r="C90" s="22"/>
      <c r="D90" s="22"/>
      <c r="E90" s="22"/>
      <c r="F90" s="22"/>
      <c r="G90" s="22"/>
      <c r="H90" s="22"/>
      <c r="I90" s="26"/>
      <c r="J90" s="28"/>
      <c r="K90" s="73"/>
      <c r="L90" s="21"/>
    </row>
    <row r="91" spans="1:17" ht="14.45" customHeight="1" x14ac:dyDescent="0.25">
      <c r="A91" s="71"/>
      <c r="B91" s="22" t="s">
        <v>29</v>
      </c>
      <c r="C91" s="22"/>
      <c r="D91" s="22"/>
      <c r="E91" s="22"/>
      <c r="F91" s="22"/>
      <c r="G91" s="22"/>
      <c r="H91" s="22"/>
      <c r="I91" s="30"/>
      <c r="J91" s="28" t="s">
        <v>14</v>
      </c>
      <c r="K91" s="73"/>
      <c r="L91" s="21"/>
      <c r="M91" s="182">
        <f t="shared" ref="M91:Q91" si="1">M58</f>
        <v>0.16435680000000003</v>
      </c>
      <c r="N91" s="182">
        <f t="shared" si="1"/>
        <v>0.12594319354910713</v>
      </c>
      <c r="O91" s="182">
        <f t="shared" si="1"/>
        <v>0.11818900020214844</v>
      </c>
      <c r="P91" s="182">
        <f t="shared" si="1"/>
        <v>9.9199869865413071E-2</v>
      </c>
      <c r="Q91" s="182">
        <f t="shared" si="1"/>
        <v>8.6716554077216679E-2</v>
      </c>
    </row>
    <row r="92" spans="1:17" ht="4.1500000000000004" customHeight="1" x14ac:dyDescent="0.25">
      <c r="A92" s="71"/>
      <c r="B92" s="22"/>
      <c r="C92" s="22"/>
      <c r="D92" s="22"/>
      <c r="E92" s="22"/>
      <c r="F92" s="22"/>
      <c r="G92" s="22"/>
      <c r="H92" s="22"/>
      <c r="I92" s="26"/>
      <c r="J92" s="28"/>
      <c r="K92" s="73"/>
      <c r="L92" s="21"/>
    </row>
    <row r="93" spans="1:17" ht="14.45" customHeight="1" x14ac:dyDescent="0.25">
      <c r="A93" s="71"/>
      <c r="B93" s="22" t="s">
        <v>39</v>
      </c>
      <c r="C93" s="22"/>
      <c r="D93" s="22"/>
      <c r="E93" s="22"/>
      <c r="F93" s="22"/>
      <c r="G93" s="22"/>
      <c r="H93" s="22"/>
      <c r="I93" s="30"/>
      <c r="J93" s="28" t="s">
        <v>5</v>
      </c>
      <c r="K93" s="73"/>
      <c r="L93" s="21"/>
    </row>
    <row r="94" spans="1:17" ht="4.1500000000000004" customHeight="1" x14ac:dyDescent="0.25">
      <c r="A94" s="71"/>
      <c r="B94" s="22"/>
      <c r="C94" s="22"/>
      <c r="D94" s="22"/>
      <c r="E94" s="22"/>
      <c r="F94" s="22"/>
      <c r="G94" s="22"/>
      <c r="H94" s="22"/>
      <c r="I94" s="26"/>
      <c r="J94" s="29"/>
      <c r="K94" s="74"/>
      <c r="L94" s="21"/>
    </row>
    <row r="95" spans="1:17" ht="14.45" customHeight="1" x14ac:dyDescent="0.25">
      <c r="A95" s="71"/>
      <c r="B95" s="22" t="s">
        <v>40</v>
      </c>
      <c r="C95" s="22"/>
      <c r="D95" s="22"/>
      <c r="E95" s="22"/>
      <c r="F95" s="22"/>
      <c r="G95" s="22"/>
      <c r="H95" s="22"/>
      <c r="I95" s="31" t="b">
        <f>IF(I93=7,I91*N91,IF(I93=5,I91*M91,IF(I93=8,I91*O91,IF(I93=10,I91*P91,IF(I93=12,I91*Q91,FALSE)))))</f>
        <v>0</v>
      </c>
      <c r="J95" s="28" t="s">
        <v>4</v>
      </c>
      <c r="K95" s="74"/>
      <c r="L95" s="21"/>
    </row>
    <row r="96" spans="1:17" ht="4.1500000000000004" customHeight="1" x14ac:dyDescent="0.25">
      <c r="A96" s="71"/>
      <c r="B96" s="22"/>
      <c r="C96" s="22"/>
      <c r="D96" s="22"/>
      <c r="E96" s="22"/>
      <c r="F96" s="22"/>
      <c r="G96" s="22"/>
      <c r="H96" s="22"/>
      <c r="I96" s="26"/>
      <c r="J96" s="28"/>
      <c r="K96" s="74"/>
      <c r="L96" s="21"/>
    </row>
    <row r="97" spans="1:12" ht="14.45" customHeight="1" x14ac:dyDescent="0.25">
      <c r="A97" s="71"/>
      <c r="B97" s="22" t="s">
        <v>44</v>
      </c>
      <c r="C97" s="22"/>
      <c r="D97" s="22"/>
      <c r="E97" s="22"/>
      <c r="F97" s="22"/>
      <c r="G97" s="22"/>
      <c r="H97" s="22"/>
      <c r="I97" s="32" t="e">
        <f>I95/I89</f>
        <v>#DIV/0!</v>
      </c>
      <c r="J97" s="28" t="s">
        <v>6</v>
      </c>
      <c r="K97" s="74"/>
      <c r="L97" s="21"/>
    </row>
    <row r="98" spans="1:12" ht="4.1500000000000004" customHeight="1" x14ac:dyDescent="0.25">
      <c r="A98" s="71"/>
      <c r="B98" s="22"/>
      <c r="C98" s="22"/>
      <c r="D98" s="22"/>
      <c r="E98" s="22"/>
      <c r="F98" s="22"/>
      <c r="G98" s="22"/>
      <c r="H98" s="22"/>
      <c r="I98" s="26"/>
      <c r="J98" s="28"/>
      <c r="K98" s="74"/>
      <c r="L98" s="21"/>
    </row>
    <row r="99" spans="1:12" ht="14.45" customHeight="1" x14ac:dyDescent="0.25">
      <c r="A99" s="71"/>
      <c r="B99" s="22" t="s">
        <v>28</v>
      </c>
      <c r="C99" s="22"/>
      <c r="D99" s="22"/>
      <c r="E99" s="22"/>
      <c r="F99" s="22"/>
      <c r="G99" s="22"/>
      <c r="H99" s="22"/>
      <c r="I99" s="30"/>
      <c r="J99" s="28" t="s">
        <v>6</v>
      </c>
      <c r="K99" s="74"/>
      <c r="L99" s="21"/>
    </row>
    <row r="100" spans="1:12" ht="4.1500000000000004" customHeight="1" x14ac:dyDescent="0.25">
      <c r="A100" s="71"/>
      <c r="B100" s="22"/>
      <c r="C100" s="22"/>
      <c r="D100" s="22"/>
      <c r="E100" s="22"/>
      <c r="F100" s="22"/>
      <c r="G100" s="22"/>
      <c r="H100" s="22"/>
      <c r="I100" s="20"/>
      <c r="J100" s="28"/>
      <c r="K100" s="74"/>
      <c r="L100" s="21"/>
    </row>
    <row r="101" spans="1:12" ht="21" customHeight="1" x14ac:dyDescent="0.25">
      <c r="A101" s="75"/>
      <c r="B101" s="76"/>
      <c r="C101" s="76"/>
      <c r="D101" s="77"/>
      <c r="E101" s="78"/>
      <c r="F101" s="486" t="s">
        <v>31</v>
      </c>
      <c r="G101" s="487"/>
      <c r="H101" s="487"/>
      <c r="I101" s="65">
        <f>IF(I89=0,0,I97+I99)</f>
        <v>0</v>
      </c>
      <c r="J101" s="66" t="s">
        <v>6</v>
      </c>
      <c r="K101" s="67"/>
      <c r="L101" s="21"/>
    </row>
    <row r="102" spans="1:12" ht="7.9" customHeight="1" x14ac:dyDescent="0.25">
      <c r="A102" s="22"/>
      <c r="B102" s="22"/>
      <c r="C102" s="22"/>
      <c r="D102" s="22"/>
      <c r="E102" s="22"/>
      <c r="F102" s="22"/>
      <c r="G102" s="22"/>
      <c r="H102" s="22"/>
      <c r="I102" s="19"/>
      <c r="J102" s="22"/>
      <c r="K102" s="22"/>
      <c r="L102" s="34"/>
    </row>
    <row r="103" spans="1:12" ht="24.6" customHeight="1" x14ac:dyDescent="0.5">
      <c r="A103" s="495" t="s">
        <v>75</v>
      </c>
      <c r="B103" s="495"/>
      <c r="C103" s="495"/>
      <c r="D103" s="495"/>
      <c r="E103" s="495"/>
      <c r="F103" s="495"/>
      <c r="G103" s="495"/>
      <c r="H103" s="495"/>
      <c r="I103" s="495"/>
      <c r="J103" s="22"/>
      <c r="K103" s="22"/>
      <c r="L103" s="21"/>
    </row>
    <row r="104" spans="1:12" ht="9.6" customHeight="1" x14ac:dyDescent="0.25">
      <c r="A104" s="22"/>
      <c r="B104" s="22"/>
      <c r="C104" s="22"/>
      <c r="D104" s="22"/>
      <c r="E104" s="22"/>
      <c r="F104" s="22"/>
      <c r="G104" s="22"/>
      <c r="H104" s="22"/>
      <c r="I104" s="19"/>
      <c r="J104" s="22"/>
      <c r="K104" s="22"/>
      <c r="L104" s="34"/>
    </row>
    <row r="105" spans="1:12" ht="16.149999999999999" customHeight="1" x14ac:dyDescent="0.25">
      <c r="A105" s="497"/>
      <c r="B105" s="497"/>
      <c r="C105" s="497"/>
      <c r="E105" s="498" t="s">
        <v>41</v>
      </c>
      <c r="F105" s="498"/>
      <c r="G105" s="498"/>
      <c r="H105" s="498"/>
      <c r="I105" s="50"/>
      <c r="J105" s="28" t="s">
        <v>10</v>
      </c>
      <c r="K105" s="35"/>
      <c r="L105" s="21"/>
    </row>
    <row r="106" spans="1:12" ht="4.1500000000000004" customHeight="1" x14ac:dyDescent="0.25">
      <c r="A106" s="497"/>
      <c r="B106" s="497"/>
      <c r="C106" s="497"/>
      <c r="D106" s="36"/>
      <c r="E106" s="36"/>
      <c r="F106" s="36"/>
      <c r="G106" s="36"/>
      <c r="H106" s="36"/>
      <c r="I106" s="37"/>
      <c r="J106" s="35"/>
      <c r="K106" s="35"/>
      <c r="L106" s="21"/>
    </row>
    <row r="107" spans="1:12" ht="16.149999999999999" customHeight="1" x14ac:dyDescent="0.25">
      <c r="A107" s="497"/>
      <c r="B107" s="497"/>
      <c r="C107" s="497"/>
      <c r="D107" s="13"/>
      <c r="E107" s="499" t="s">
        <v>255</v>
      </c>
      <c r="F107" s="499"/>
      <c r="G107" s="499"/>
      <c r="H107" s="499"/>
      <c r="I107" s="50"/>
      <c r="J107" s="28" t="s">
        <v>7</v>
      </c>
      <c r="K107" s="35"/>
      <c r="L107" s="21"/>
    </row>
    <row r="108" spans="1:12" ht="4.1500000000000004" customHeight="1" x14ac:dyDescent="0.25">
      <c r="A108" s="497"/>
      <c r="B108" s="497"/>
      <c r="C108" s="497"/>
      <c r="D108" s="36"/>
      <c r="E108" s="36"/>
      <c r="F108" s="36"/>
      <c r="G108" s="36"/>
      <c r="H108" s="36"/>
      <c r="I108" s="35"/>
      <c r="J108" s="35"/>
      <c r="K108" s="35"/>
      <c r="L108" s="21"/>
    </row>
    <row r="109" spans="1:12" ht="16.149999999999999" customHeight="1" x14ac:dyDescent="0.25">
      <c r="A109" s="497"/>
      <c r="B109" s="497"/>
      <c r="C109" s="497"/>
      <c r="D109" s="13"/>
      <c r="E109" s="498" t="s">
        <v>42</v>
      </c>
      <c r="F109" s="498"/>
      <c r="G109" s="498"/>
      <c r="H109" s="498"/>
      <c r="I109" s="50"/>
      <c r="J109" s="28" t="s">
        <v>7</v>
      </c>
      <c r="K109" s="35"/>
      <c r="L109" s="21"/>
    </row>
    <row r="110" spans="1:12" ht="4.1500000000000004" customHeight="1" x14ac:dyDescent="0.25">
      <c r="A110" s="497"/>
      <c r="B110" s="497"/>
      <c r="C110" s="497"/>
      <c r="D110" s="6"/>
      <c r="E110" s="6"/>
      <c r="F110" s="6"/>
      <c r="G110" s="6"/>
      <c r="H110" s="6"/>
      <c r="I110" s="35"/>
      <c r="J110" s="35"/>
      <c r="K110" s="35"/>
      <c r="L110" s="21"/>
    </row>
    <row r="111" spans="1:12" ht="16.149999999999999" customHeight="1" x14ac:dyDescent="0.25">
      <c r="A111" s="497"/>
      <c r="B111" s="497"/>
      <c r="C111" s="497"/>
      <c r="D111" s="35"/>
      <c r="E111" s="498" t="s">
        <v>43</v>
      </c>
      <c r="F111" s="498"/>
      <c r="G111" s="498"/>
      <c r="H111" s="498"/>
      <c r="I111" s="50"/>
      <c r="J111" s="28" t="s">
        <v>8</v>
      </c>
      <c r="K111" s="35"/>
      <c r="L111" s="21"/>
    </row>
    <row r="112" spans="1:12" ht="15" customHeight="1" x14ac:dyDescent="0.25">
      <c r="A112" s="25"/>
      <c r="B112" s="25"/>
      <c r="C112" s="25"/>
      <c r="D112" s="25"/>
      <c r="E112" s="25"/>
      <c r="F112" s="25"/>
      <c r="G112" s="25"/>
      <c r="H112" s="25"/>
      <c r="I112" s="25"/>
      <c r="J112" s="25"/>
      <c r="K112" s="25"/>
      <c r="L112" s="34"/>
    </row>
    <row r="113" spans="1:12" ht="14.45" customHeight="1" x14ac:dyDescent="0.25">
      <c r="A113" s="6"/>
      <c r="B113" s="39"/>
      <c r="C113" s="6"/>
      <c r="D113" s="87" t="s">
        <v>71</v>
      </c>
      <c r="E113" s="59" t="s">
        <v>2</v>
      </c>
      <c r="F113" s="59" t="s">
        <v>12</v>
      </c>
      <c r="G113" s="59" t="s">
        <v>0</v>
      </c>
      <c r="H113" s="474" t="s">
        <v>16</v>
      </c>
      <c r="I113" s="474"/>
      <c r="J113" s="474"/>
      <c r="K113" s="474"/>
      <c r="L113" s="21"/>
    </row>
    <row r="114" spans="1:12" ht="14.45" customHeight="1" x14ac:dyDescent="0.25">
      <c r="A114" s="6"/>
      <c r="B114" s="39"/>
      <c r="C114" s="6"/>
      <c r="D114" s="475" t="s">
        <v>6</v>
      </c>
      <c r="E114" s="475"/>
      <c r="F114" s="475"/>
      <c r="G114" s="475"/>
      <c r="H114" s="474"/>
      <c r="I114" s="474"/>
      <c r="J114" s="474"/>
      <c r="K114" s="474"/>
      <c r="L114" s="21"/>
    </row>
    <row r="115" spans="1:12" ht="16.149999999999999" customHeight="1" x14ac:dyDescent="0.25">
      <c r="A115" s="6"/>
      <c r="B115" s="40"/>
      <c r="C115" s="6"/>
      <c r="D115" s="96">
        <f>I68</f>
        <v>0</v>
      </c>
      <c r="E115" s="60" t="e">
        <f>I107/I111</f>
        <v>#DIV/0!</v>
      </c>
      <c r="F115" s="61" t="e">
        <f>I109/I111</f>
        <v>#DIV/0!</v>
      </c>
      <c r="G115" s="61">
        <f>I105*I52</f>
        <v>0</v>
      </c>
      <c r="H115" s="476" t="e">
        <f>D115+E115+F115+G115</f>
        <v>#DIV/0!</v>
      </c>
      <c r="I115" s="476"/>
      <c r="J115" s="477" t="s">
        <v>6</v>
      </c>
      <c r="K115" s="477"/>
      <c r="L115" s="21"/>
    </row>
    <row r="116" spans="1:12" ht="4.1500000000000004" customHeight="1" x14ac:dyDescent="0.25">
      <c r="A116" s="22"/>
      <c r="B116" s="22"/>
      <c r="C116" s="22"/>
      <c r="D116" s="22"/>
      <c r="E116" s="22"/>
      <c r="F116" s="22"/>
      <c r="G116" s="22"/>
      <c r="H116" s="22"/>
      <c r="I116" s="22"/>
      <c r="J116" s="22"/>
      <c r="K116" s="22"/>
      <c r="L116" s="34"/>
    </row>
    <row r="117" spans="1:12" ht="16.149999999999999" customHeight="1" x14ac:dyDescent="0.25">
      <c r="A117" s="22"/>
      <c r="B117" s="45" t="s">
        <v>46</v>
      </c>
      <c r="C117" s="87">
        <f>F71</f>
        <v>0</v>
      </c>
      <c r="D117" s="62" t="e">
        <f>H115+I85</f>
        <v>#DIV/0!</v>
      </c>
      <c r="E117" s="63" t="s">
        <v>6</v>
      </c>
      <c r="F117" s="45" t="s">
        <v>46</v>
      </c>
      <c r="G117" s="478">
        <f>F87</f>
        <v>0</v>
      </c>
      <c r="H117" s="478"/>
      <c r="I117" s="64" t="e">
        <f>H115+I101</f>
        <v>#DIV/0!</v>
      </c>
      <c r="J117" s="63" t="s">
        <v>6</v>
      </c>
      <c r="K117" s="63"/>
      <c r="L117" s="21"/>
    </row>
    <row r="118" spans="1:12" ht="5.45" customHeight="1" x14ac:dyDescent="0.25">
      <c r="A118" s="22"/>
      <c r="B118" s="22"/>
      <c r="C118" s="22"/>
      <c r="D118" s="24"/>
      <c r="E118" s="24"/>
      <c r="F118" s="24"/>
      <c r="G118" s="24"/>
      <c r="H118" s="41"/>
      <c r="J118" s="22"/>
      <c r="K118" s="22"/>
      <c r="L118" s="21"/>
    </row>
    <row r="119" spans="1:12" ht="28.9" customHeight="1" x14ac:dyDescent="0.25">
      <c r="A119" s="22"/>
      <c r="B119" s="22"/>
      <c r="C119" s="45" t="s">
        <v>46</v>
      </c>
      <c r="D119" s="49">
        <f>F71</f>
        <v>0</v>
      </c>
      <c r="E119" s="46" t="s">
        <v>47</v>
      </c>
      <c r="F119" s="49">
        <f>F87</f>
        <v>0</v>
      </c>
      <c r="G119" s="43" t="e">
        <f>H115+I101+I85</f>
        <v>#DIV/0!</v>
      </c>
      <c r="H119" s="44" t="s">
        <v>6</v>
      </c>
      <c r="I119" s="42"/>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7" t="s">
        <v>15</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8"/>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dABH/PS1DIldWXQspMwyeq52TfO2D90jbcsUMmuP06NZa/+3BqYFASlYm+0DPyp7++vDY8URfQqRBs+rLP5mQw==" saltValue="ts9s5Wqt3h5KnM8UACoUXw==" spinCount="100000" sheet="1" selectLockedCells="1"/>
  <mergeCells count="83">
    <mergeCell ref="A13:K15"/>
    <mergeCell ref="D2:G2"/>
    <mergeCell ref="D5:G5"/>
    <mergeCell ref="A7:I7"/>
    <mergeCell ref="J7:K7"/>
    <mergeCell ref="A9:K11"/>
    <mergeCell ref="A17:K19"/>
    <mergeCell ref="C21:C22"/>
    <mergeCell ref="D21:D22"/>
    <mergeCell ref="E21:F21"/>
    <mergeCell ref="G21:G22"/>
    <mergeCell ref="H21:H22"/>
    <mergeCell ref="I21:J22"/>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G29:G31"/>
    <mergeCell ref="H29:H31"/>
    <mergeCell ref="A87:D87"/>
    <mergeCell ref="F87:I87"/>
    <mergeCell ref="H46:J46"/>
    <mergeCell ref="E35:E37"/>
    <mergeCell ref="F35:F37"/>
    <mergeCell ref="G35:G37"/>
    <mergeCell ref="H35:H37"/>
    <mergeCell ref="C38:K38"/>
    <mergeCell ref="B40:D41"/>
    <mergeCell ref="H41:J41"/>
    <mergeCell ref="B42:D42"/>
    <mergeCell ref="E42:G42"/>
    <mergeCell ref="H42:J42"/>
    <mergeCell ref="B44:D45"/>
    <mergeCell ref="H44:J45"/>
    <mergeCell ref="C43:D43"/>
    <mergeCell ref="G117:H117"/>
    <mergeCell ref="A103:I103"/>
    <mergeCell ref="A105:C111"/>
    <mergeCell ref="E105:H105"/>
    <mergeCell ref="E107:H107"/>
    <mergeCell ref="E109:H109"/>
    <mergeCell ref="E111:H111"/>
    <mergeCell ref="B46:D46"/>
    <mergeCell ref="E46:G46"/>
    <mergeCell ref="H113:K114"/>
    <mergeCell ref="D114:G114"/>
    <mergeCell ref="H115:I115"/>
    <mergeCell ref="J115:K115"/>
    <mergeCell ref="F101:H101"/>
    <mergeCell ref="H47:J47"/>
    <mergeCell ref="A48:I48"/>
    <mergeCell ref="C50:G50"/>
    <mergeCell ref="A52:D52"/>
    <mergeCell ref="F52:G52"/>
    <mergeCell ref="F68:H68"/>
    <mergeCell ref="A71:D71"/>
    <mergeCell ref="F71:I71"/>
    <mergeCell ref="F85:H85"/>
  </mergeCells>
  <hyperlinks>
    <hyperlink ref="E43" r:id="rId1" xr:uid="{00000000-0004-0000-06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Préambule</vt:lpstr>
      <vt:lpstr>Coef charges fixes</vt:lpstr>
      <vt:lpstr>Tracteur 60-130 ch</vt:lpstr>
      <vt:lpstr>Tracteur 130-320 ch</vt:lpstr>
      <vt:lpstr>Décompactage</vt:lpstr>
      <vt:lpstr>Charrue classique</vt:lpstr>
      <vt:lpstr>Charrue non-stop</vt:lpstr>
      <vt:lpstr>Charrue vari-large</vt:lpstr>
      <vt:lpstr>'Charrue classique'!Zone_d_impression</vt:lpstr>
      <vt:lpstr>'Charrue non-stop'!Zone_d_impression</vt:lpstr>
      <vt:lpstr>'Charrue vari-large'!Zone_d_impression</vt:lpstr>
      <vt:lpstr>'Coef charges fixes'!Zone_d_impression</vt:lpstr>
      <vt:lpstr>Décompactage!Zone_d_impression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2020-10-21T14:02:16Z</cp:lastPrinted>
  <dcterms:created xsi:type="dcterms:W3CDTF">2017-06-21T14:13:03Z</dcterms:created>
  <dcterms:modified xsi:type="dcterms:W3CDTF">2023-11-28T07:36:10Z</dcterms:modified>
</cp:coreProperties>
</file>